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D:\Hassan Desktop\RFC\IMC Calc\2022\"/>
    </mc:Choice>
  </mc:AlternateContent>
  <xr:revisionPtr revIDLastSave="0" documentId="13_ncr:1_{D41C3F34-5F16-4DFF-AB73-21E13715998F}" xr6:coauthVersionLast="47" xr6:coauthVersionMax="47" xr10:uidLastSave="{00000000-0000-0000-0000-000000000000}"/>
  <workbookProtection workbookAlgorithmName="SHA-512" workbookHashValue="g4zeVAAkFS+MhQlWKqq/0ZOeqCuKL448qFCD6sDgoXXd07ciaj5ilAKaoSTuYpFkftTwe1VYOxCjdAaqfckLbg==" workbookSaltValue="nOstC6zQCA/A5Os0edneVw==" workbookSpinCount="100000" lockStructure="1"/>
  <bookViews>
    <workbookView xWindow="-120" yWindow="-120" windowWidth="20730" windowHeight="11160" xr2:uid="{00000000-000D-0000-FFFF-FFFF00000000}"/>
  </bookViews>
  <sheets>
    <sheet name="Input" sheetId="1" r:id="rId1"/>
    <sheet name="Calculation sheet" sheetId="4" r:id="rId2"/>
    <sheet name="Application" sheetId="3" r:id="rId3"/>
    <sheet name="Rates" sheetId="2" r:id="rId4"/>
  </sheets>
  <externalReferences>
    <externalReference r:id="rId5"/>
  </externalReferences>
  <definedNames>
    <definedName name="certificates1">'[1]Input data'!$R$8:$R$29</definedName>
    <definedName name="dayy">#REF!</definedName>
    <definedName name="issued">[1]Working!$B$3</definedName>
    <definedName name="month1">#REF!</definedName>
    <definedName name="_xlnm.Print_Area" localSheetId="2">Application!$B$1:$I$100</definedName>
    <definedName name="Print2">Application!$B$1:$I$47</definedName>
    <definedName name="requested">[1]Working!$B$4</definedName>
    <definedName name="year1">#REF!</definedName>
    <definedName name="years_c" localSheetId="2">'[1]Input data'!$Q$8</definedName>
    <definedName name="years_c">Input!$Q$66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 l="1"/>
  <c r="C13" i="1" s="1"/>
  <c r="C15" i="1" l="1"/>
  <c r="G4" i="1"/>
  <c r="L5" i="4" l="1"/>
  <c r="A4" i="4"/>
  <c r="E20" i="3"/>
  <c r="L4" i="4"/>
  <c r="J2" i="4" l="1"/>
  <c r="F2" i="4"/>
  <c r="A2" i="4"/>
  <c r="B4" i="3"/>
  <c r="I54" i="3" s="1"/>
  <c r="I1" i="3"/>
  <c r="B50" i="3" s="1"/>
  <c r="B70" i="3"/>
  <c r="E19" i="3"/>
  <c r="E17" i="3"/>
  <c r="B67" i="3" s="1"/>
  <c r="E16" i="3"/>
  <c r="B66" i="3" s="1"/>
  <c r="E15" i="3"/>
  <c r="B65" i="3" s="1"/>
  <c r="E14" i="3"/>
  <c r="B64" i="3" s="1"/>
  <c r="E13" i="3"/>
  <c r="E12" i="3"/>
  <c r="B62" i="3" s="1"/>
  <c r="A204" i="3"/>
  <c r="A203" i="3"/>
  <c r="A202" i="3"/>
  <c r="A201" i="3"/>
  <c r="A200" i="3"/>
  <c r="A199" i="3"/>
  <c r="A198" i="3"/>
  <c r="A197" i="3"/>
  <c r="A196" i="3"/>
  <c r="A195" i="3"/>
  <c r="A194" i="3"/>
  <c r="A193" i="3"/>
  <c r="A192" i="3"/>
  <c r="A191" i="3"/>
  <c r="A190" i="3"/>
  <c r="B63" i="3" l="1"/>
  <c r="S83" i="3" s="1"/>
  <c r="J41" i="3"/>
  <c r="J94" i="3" s="1"/>
  <c r="B69" i="3"/>
  <c r="E18" i="3" l="1"/>
  <c r="B68" i="3" s="1"/>
  <c r="C12" i="1"/>
  <c r="E4" i="1"/>
  <c r="E3" i="1"/>
  <c r="G5" i="1" l="1"/>
  <c r="C4" i="4" s="1"/>
  <c r="H4" i="1"/>
  <c r="G5" i="4"/>
  <c r="I32" i="3"/>
  <c r="B32" i="3"/>
  <c r="B7" i="4"/>
  <c r="H7" i="4" s="1"/>
  <c r="F4" i="1"/>
  <c r="F3" i="1"/>
  <c r="B8" i="4" l="1"/>
  <c r="H8" i="4" s="1"/>
  <c r="G3" i="1"/>
  <c r="H3" i="1" s="1"/>
  <c r="B14" i="1"/>
  <c r="C8" i="4" l="1"/>
  <c r="I8" i="4" s="1"/>
  <c r="J8" i="4" s="1"/>
  <c r="K8" i="4" s="1"/>
  <c r="B9" i="4"/>
  <c r="H9" i="4" s="1"/>
  <c r="C7" i="4"/>
  <c r="I7" i="4" s="1"/>
  <c r="J7" i="4" s="1"/>
  <c r="K7" i="4" s="1"/>
  <c r="D8" i="4"/>
  <c r="D7" i="4"/>
  <c r="F5" i="4"/>
  <c r="C9" i="4" l="1"/>
  <c r="I9" i="4" s="1"/>
  <c r="J9" i="4" s="1"/>
  <c r="K9" i="4" s="1"/>
  <c r="D9" i="4"/>
  <c r="B10" i="4"/>
  <c r="H10" i="4" s="1"/>
  <c r="E7" i="4"/>
  <c r="F7" i="4" s="1"/>
  <c r="G7" i="4" s="1"/>
  <c r="L7" i="4" s="1"/>
  <c r="E8" i="4"/>
  <c r="F8" i="4" s="1"/>
  <c r="G8" i="4" s="1"/>
  <c r="L8" i="4" s="1"/>
  <c r="E9" i="4" l="1"/>
  <c r="F9" i="4" s="1"/>
  <c r="G9" i="4" s="1"/>
  <c r="L9" i="4" s="1"/>
  <c r="C10" i="4"/>
  <c r="I10" i="4" s="1"/>
  <c r="J10" i="4" s="1"/>
  <c r="K10" i="4" s="1"/>
  <c r="D10" i="4"/>
  <c r="B11" i="4"/>
  <c r="H11" i="4" s="1"/>
  <c r="E10" i="4" l="1"/>
  <c r="F10" i="4" s="1"/>
  <c r="G10" i="4" s="1"/>
  <c r="L10" i="4" s="1"/>
  <c r="C11" i="4"/>
  <c r="I11" i="4" s="1"/>
  <c r="J11" i="4" s="1"/>
  <c r="K11" i="4" s="1"/>
  <c r="B12" i="4"/>
  <c r="D12" i="4" s="1"/>
  <c r="D11" i="4"/>
  <c r="E11" i="4" l="1"/>
  <c r="F11" i="4" s="1"/>
  <c r="G11" i="4" s="1"/>
  <c r="L11" i="4" s="1"/>
  <c r="H12" i="4"/>
  <c r="B13" i="4"/>
  <c r="D13" i="4" s="1"/>
  <c r="C12" i="4"/>
  <c r="E12" i="4" s="1"/>
  <c r="F12" i="4" s="1"/>
  <c r="G12" i="4" s="1"/>
  <c r="H13" i="4" l="1"/>
  <c r="I12" i="4"/>
  <c r="J12" i="4" s="1"/>
  <c r="K12" i="4" s="1"/>
  <c r="L12" i="4" s="1"/>
  <c r="C13" i="4"/>
  <c r="B14" i="4"/>
  <c r="D14" i="4" s="1"/>
  <c r="I13" i="4" l="1"/>
  <c r="J13" i="4" s="1"/>
  <c r="K13" i="4" s="1"/>
  <c r="C14" i="4"/>
  <c r="E14" i="4" s="1"/>
  <c r="F14" i="4" s="1"/>
  <c r="G14" i="4" s="1"/>
  <c r="B15" i="4"/>
  <c r="D15" i="4" s="1"/>
  <c r="E13" i="4"/>
  <c r="F13" i="4" s="1"/>
  <c r="G13" i="4" s="1"/>
  <c r="H14" i="4"/>
  <c r="L13" i="4" l="1"/>
  <c r="I14" i="4"/>
  <c r="J14" i="4" s="1"/>
  <c r="K14" i="4" s="1"/>
  <c r="L14" i="4" s="1"/>
  <c r="B16" i="4"/>
  <c r="C16" i="4" s="1"/>
  <c r="H15" i="4"/>
  <c r="C15" i="4"/>
  <c r="B17" i="4" l="1"/>
  <c r="H17" i="4" s="1"/>
  <c r="D16" i="4"/>
  <c r="E16" i="4" s="1"/>
  <c r="F16" i="4" s="1"/>
  <c r="G16" i="4" s="1"/>
  <c r="H16" i="4"/>
  <c r="I16" i="4" s="1"/>
  <c r="J16" i="4" s="1"/>
  <c r="K16" i="4" s="1"/>
  <c r="I15" i="4"/>
  <c r="J15" i="4" s="1"/>
  <c r="K15" i="4" s="1"/>
  <c r="E15" i="4"/>
  <c r="F15" i="4" s="1"/>
  <c r="G15" i="4" s="1"/>
  <c r="C17" i="4" l="1"/>
  <c r="I17" i="4" s="1"/>
  <c r="J17" i="4" s="1"/>
  <c r="K17" i="4" s="1"/>
  <c r="D17" i="4"/>
  <c r="B18" i="4"/>
  <c r="D18" i="4" s="1"/>
  <c r="L15" i="4"/>
  <c r="L16" i="4"/>
  <c r="B19" i="4" l="1"/>
  <c r="C19" i="4" s="1"/>
  <c r="C18" i="4"/>
  <c r="E18" i="4" s="1"/>
  <c r="F18" i="4" s="1"/>
  <c r="G18" i="4" s="1"/>
  <c r="E17" i="4"/>
  <c r="F17" i="4" s="1"/>
  <c r="G17" i="4" s="1"/>
  <c r="L17" i="4" s="1"/>
  <c r="H18" i="4"/>
  <c r="I18" i="4" l="1"/>
  <c r="J18" i="4" s="1"/>
  <c r="K18" i="4" s="1"/>
  <c r="L18" i="4" s="1"/>
  <c r="D19" i="4"/>
  <c r="E19" i="4" s="1"/>
  <c r="F19" i="4" s="1"/>
  <c r="G19" i="4" s="1"/>
  <c r="H19" i="4"/>
  <c r="I19" i="4" s="1"/>
  <c r="J19" i="4" s="1"/>
  <c r="K19" i="4" s="1"/>
  <c r="B20" i="4"/>
  <c r="H20" i="4" s="1"/>
  <c r="B21" i="4" l="1"/>
  <c r="C21" i="4" s="1"/>
  <c r="D20" i="4"/>
  <c r="C20" i="4"/>
  <c r="I20" i="4" s="1"/>
  <c r="J20" i="4" s="1"/>
  <c r="K20" i="4" s="1"/>
  <c r="L19" i="4"/>
  <c r="D21" i="4" l="1"/>
  <c r="E21" i="4" s="1"/>
  <c r="F21" i="4" s="1"/>
  <c r="G21" i="4" s="1"/>
  <c r="B22" i="4"/>
  <c r="H22" i="4" s="1"/>
  <c r="H21" i="4"/>
  <c r="I21" i="4" s="1"/>
  <c r="J21" i="4" s="1"/>
  <c r="K21" i="4" s="1"/>
  <c r="E20" i="4"/>
  <c r="F20" i="4" s="1"/>
  <c r="G20" i="4" s="1"/>
  <c r="L20" i="4" s="1"/>
  <c r="B23" i="4" l="1"/>
  <c r="H23" i="4" s="1"/>
  <c r="C22" i="4"/>
  <c r="I22" i="4" s="1"/>
  <c r="J22" i="4" s="1"/>
  <c r="K22" i="4" s="1"/>
  <c r="D22" i="4"/>
  <c r="D23" i="4"/>
  <c r="L21" i="4"/>
  <c r="B24" i="4"/>
  <c r="C23" i="4"/>
  <c r="E22" i="4" l="1"/>
  <c r="F22" i="4" s="1"/>
  <c r="G22" i="4" s="1"/>
  <c r="L22" i="4" s="1"/>
  <c r="H24" i="4"/>
  <c r="D24" i="4"/>
  <c r="I23" i="4"/>
  <c r="J23" i="4" s="1"/>
  <c r="K23" i="4" s="1"/>
  <c r="E23" i="4"/>
  <c r="F23" i="4" s="1"/>
  <c r="G23" i="4" s="1"/>
  <c r="B25" i="4"/>
  <c r="C24" i="4"/>
  <c r="H25" i="4" l="1"/>
  <c r="D25" i="4"/>
  <c r="I24" i="4"/>
  <c r="J24" i="4" s="1"/>
  <c r="K24" i="4" s="1"/>
  <c r="E24" i="4"/>
  <c r="F24" i="4" s="1"/>
  <c r="G24" i="4" s="1"/>
  <c r="L23" i="4"/>
  <c r="B26" i="4"/>
  <c r="C25" i="4"/>
  <c r="H26" i="4" l="1"/>
  <c r="D26" i="4"/>
  <c r="I25" i="4"/>
  <c r="J25" i="4" s="1"/>
  <c r="K25" i="4" s="1"/>
  <c r="E25" i="4"/>
  <c r="F25" i="4" s="1"/>
  <c r="G25" i="4" s="1"/>
  <c r="L24" i="4"/>
  <c r="B27" i="4"/>
  <c r="C26" i="4"/>
  <c r="H27" i="4" l="1"/>
  <c r="D27" i="4"/>
  <c r="I26" i="4"/>
  <c r="J26" i="4" s="1"/>
  <c r="K26" i="4" s="1"/>
  <c r="E26" i="4"/>
  <c r="F26" i="4" s="1"/>
  <c r="G26" i="4" s="1"/>
  <c r="L25" i="4"/>
  <c r="B28" i="4"/>
  <c r="C27" i="4"/>
  <c r="H28" i="4" l="1"/>
  <c r="D28" i="4"/>
  <c r="I27" i="4"/>
  <c r="J27" i="4" s="1"/>
  <c r="K27" i="4" s="1"/>
  <c r="E27" i="4"/>
  <c r="F27" i="4" s="1"/>
  <c r="G27" i="4" s="1"/>
  <c r="L26" i="4"/>
  <c r="B29" i="4"/>
  <c r="C28" i="4"/>
  <c r="H29" i="4" l="1"/>
  <c r="D29" i="4"/>
  <c r="I28" i="4"/>
  <c r="J28" i="4" s="1"/>
  <c r="K28" i="4" s="1"/>
  <c r="E28" i="4"/>
  <c r="F28" i="4" s="1"/>
  <c r="G28" i="4" s="1"/>
  <c r="L27" i="4"/>
  <c r="B30" i="4"/>
  <c r="C29" i="4"/>
  <c r="H30" i="4" l="1"/>
  <c r="D30" i="4"/>
  <c r="I29" i="4"/>
  <c r="J29" i="4" s="1"/>
  <c r="K29" i="4" s="1"/>
  <c r="E29" i="4"/>
  <c r="F29" i="4" s="1"/>
  <c r="G29" i="4" s="1"/>
  <c r="L28" i="4"/>
  <c r="B31" i="4"/>
  <c r="C30" i="4"/>
  <c r="H31" i="4" l="1"/>
  <c r="D31" i="4"/>
  <c r="I30" i="4"/>
  <c r="J30" i="4" s="1"/>
  <c r="K30" i="4" s="1"/>
  <c r="E30" i="4"/>
  <c r="F30" i="4" s="1"/>
  <c r="G30" i="4" s="1"/>
  <c r="L29" i="4"/>
  <c r="B32" i="4"/>
  <c r="C31" i="4"/>
  <c r="H32" i="4" l="1"/>
  <c r="D32" i="4"/>
  <c r="I31" i="4"/>
  <c r="J31" i="4" s="1"/>
  <c r="K31" i="4" s="1"/>
  <c r="E31" i="4"/>
  <c r="F31" i="4" s="1"/>
  <c r="G31" i="4" s="1"/>
  <c r="L30" i="4"/>
  <c r="B33" i="4"/>
  <c r="C32" i="4"/>
  <c r="H33" i="4" l="1"/>
  <c r="D33" i="4"/>
  <c r="I32" i="4"/>
  <c r="J32" i="4" s="1"/>
  <c r="K32" i="4" s="1"/>
  <c r="E32" i="4"/>
  <c r="F32" i="4" s="1"/>
  <c r="G32" i="4" s="1"/>
  <c r="L31" i="4"/>
  <c r="B34" i="4"/>
  <c r="C33" i="4"/>
  <c r="H34" i="4" l="1"/>
  <c r="D34" i="4"/>
  <c r="I33" i="4"/>
  <c r="J33" i="4" s="1"/>
  <c r="K33" i="4" s="1"/>
  <c r="E33" i="4"/>
  <c r="F33" i="4" s="1"/>
  <c r="G33" i="4" s="1"/>
  <c r="L32" i="4"/>
  <c r="B35" i="4"/>
  <c r="C34" i="4"/>
  <c r="H35" i="4" l="1"/>
  <c r="D35" i="4"/>
  <c r="I34" i="4"/>
  <c r="J34" i="4" s="1"/>
  <c r="K34" i="4" s="1"/>
  <c r="E34" i="4"/>
  <c r="F34" i="4" s="1"/>
  <c r="G34" i="4" s="1"/>
  <c r="L33" i="4"/>
  <c r="B36" i="4"/>
  <c r="C35" i="4"/>
  <c r="H36" i="4" l="1"/>
  <c r="D36" i="4"/>
  <c r="I35" i="4"/>
  <c r="J35" i="4" s="1"/>
  <c r="K35" i="4" s="1"/>
  <c r="E35" i="4"/>
  <c r="F35" i="4" s="1"/>
  <c r="G35" i="4" s="1"/>
  <c r="L34" i="4"/>
  <c r="B37" i="4"/>
  <c r="C36" i="4"/>
  <c r="H37" i="4" l="1"/>
  <c r="D37" i="4"/>
  <c r="I36" i="4"/>
  <c r="J36" i="4" s="1"/>
  <c r="K36" i="4" s="1"/>
  <c r="E36" i="4"/>
  <c r="F36" i="4" s="1"/>
  <c r="G36" i="4" s="1"/>
  <c r="L35" i="4"/>
  <c r="B38" i="4"/>
  <c r="C37" i="4"/>
  <c r="H38" i="4" l="1"/>
  <c r="D38" i="4"/>
  <c r="I37" i="4"/>
  <c r="J37" i="4" s="1"/>
  <c r="K37" i="4" s="1"/>
  <c r="E37" i="4"/>
  <c r="F37" i="4" s="1"/>
  <c r="G37" i="4" s="1"/>
  <c r="L36" i="4"/>
  <c r="B39" i="4"/>
  <c r="C38" i="4"/>
  <c r="H39" i="4" l="1"/>
  <c r="D39" i="4"/>
  <c r="I38" i="4"/>
  <c r="J38" i="4" s="1"/>
  <c r="K38" i="4" s="1"/>
  <c r="E38" i="4"/>
  <c r="F38" i="4" s="1"/>
  <c r="G38" i="4" s="1"/>
  <c r="L37" i="4"/>
  <c r="B40" i="4"/>
  <c r="C39" i="4"/>
  <c r="H40" i="4" l="1"/>
  <c r="D40" i="4"/>
  <c r="I39" i="4"/>
  <c r="J39" i="4" s="1"/>
  <c r="K39" i="4" s="1"/>
  <c r="E39" i="4"/>
  <c r="F39" i="4" s="1"/>
  <c r="G39" i="4" s="1"/>
  <c r="L38" i="4"/>
  <c r="B41" i="4"/>
  <c r="C40" i="4"/>
  <c r="H41" i="4" l="1"/>
  <c r="D41" i="4"/>
  <c r="I40" i="4"/>
  <c r="J40" i="4" s="1"/>
  <c r="K40" i="4" s="1"/>
  <c r="E40" i="4"/>
  <c r="F40" i="4" s="1"/>
  <c r="G40" i="4" s="1"/>
  <c r="L39" i="4"/>
  <c r="B42" i="4"/>
  <c r="C41" i="4"/>
  <c r="H42" i="4" l="1"/>
  <c r="D42" i="4"/>
  <c r="I41" i="4"/>
  <c r="J41" i="4" s="1"/>
  <c r="K41" i="4" s="1"/>
  <c r="E41" i="4"/>
  <c r="F41" i="4" s="1"/>
  <c r="G41" i="4" s="1"/>
  <c r="L40" i="4"/>
  <c r="B43" i="4"/>
  <c r="C42" i="4"/>
  <c r="H43" i="4" l="1"/>
  <c r="D43" i="4"/>
  <c r="I42" i="4"/>
  <c r="J42" i="4" s="1"/>
  <c r="K42" i="4" s="1"/>
  <c r="E42" i="4"/>
  <c r="F42" i="4" s="1"/>
  <c r="G42" i="4" s="1"/>
  <c r="L41" i="4"/>
  <c r="B44" i="4"/>
  <c r="C43" i="4"/>
  <c r="H44" i="4" l="1"/>
  <c r="D44" i="4"/>
  <c r="I43" i="4"/>
  <c r="J43" i="4" s="1"/>
  <c r="K43" i="4" s="1"/>
  <c r="E43" i="4"/>
  <c r="F43" i="4" s="1"/>
  <c r="G43" i="4" s="1"/>
  <c r="L42" i="4"/>
  <c r="B45" i="4"/>
  <c r="C44" i="4"/>
  <c r="H45" i="4" l="1"/>
  <c r="D45" i="4"/>
  <c r="I44" i="4"/>
  <c r="J44" i="4" s="1"/>
  <c r="K44" i="4" s="1"/>
  <c r="E44" i="4"/>
  <c r="F44" i="4" s="1"/>
  <c r="G44" i="4" s="1"/>
  <c r="L43" i="4"/>
  <c r="B46" i="4"/>
  <c r="C45" i="4"/>
  <c r="H46" i="4" l="1"/>
  <c r="D46" i="4"/>
  <c r="I45" i="4"/>
  <c r="J45" i="4" s="1"/>
  <c r="K45" i="4" s="1"/>
  <c r="E45" i="4"/>
  <c r="F45" i="4" s="1"/>
  <c r="G45" i="4" s="1"/>
  <c r="L44" i="4"/>
  <c r="B47" i="4"/>
  <c r="C46" i="4"/>
  <c r="H47" i="4" l="1"/>
  <c r="D47" i="4"/>
  <c r="I46" i="4"/>
  <c r="J46" i="4" s="1"/>
  <c r="K46" i="4" s="1"/>
  <c r="E46" i="4"/>
  <c r="F46" i="4" s="1"/>
  <c r="G46" i="4" s="1"/>
  <c r="L45" i="4"/>
  <c r="B48" i="4"/>
  <c r="C47" i="4"/>
  <c r="H48" i="4" l="1"/>
  <c r="D48" i="4"/>
  <c r="I47" i="4"/>
  <c r="J47" i="4" s="1"/>
  <c r="K47" i="4" s="1"/>
  <c r="E47" i="4"/>
  <c r="F47" i="4" s="1"/>
  <c r="G47" i="4" s="1"/>
  <c r="L46" i="4"/>
  <c r="B49" i="4"/>
  <c r="C48" i="4"/>
  <c r="H49" i="4" l="1"/>
  <c r="D49" i="4"/>
  <c r="I48" i="4"/>
  <c r="J48" i="4" s="1"/>
  <c r="K48" i="4" s="1"/>
  <c r="E48" i="4"/>
  <c r="F48" i="4" s="1"/>
  <c r="G48" i="4" s="1"/>
  <c r="L47" i="4"/>
  <c r="B50" i="4"/>
  <c r="C49" i="4"/>
  <c r="H50" i="4" l="1"/>
  <c r="D50" i="4"/>
  <c r="I49" i="4"/>
  <c r="J49" i="4" s="1"/>
  <c r="K49" i="4" s="1"/>
  <c r="E49" i="4"/>
  <c r="F49" i="4" s="1"/>
  <c r="G49" i="4" s="1"/>
  <c r="L48" i="4"/>
  <c r="B51" i="4"/>
  <c r="C50" i="4"/>
  <c r="H51" i="4" l="1"/>
  <c r="D51" i="4"/>
  <c r="I50" i="4"/>
  <c r="J50" i="4" s="1"/>
  <c r="K50" i="4" s="1"/>
  <c r="E50" i="4"/>
  <c r="F50" i="4" s="1"/>
  <c r="G50" i="4" s="1"/>
  <c r="L49" i="4"/>
  <c r="B52" i="4"/>
  <c r="C51" i="4"/>
  <c r="H52" i="4" l="1"/>
  <c r="D52" i="4"/>
  <c r="I51" i="4"/>
  <c r="J51" i="4" s="1"/>
  <c r="K51" i="4" s="1"/>
  <c r="E51" i="4"/>
  <c r="F51" i="4" s="1"/>
  <c r="G51" i="4" s="1"/>
  <c r="L50" i="4"/>
  <c r="B53" i="4"/>
  <c r="C52" i="4"/>
  <c r="H53" i="4" l="1"/>
  <c r="D53" i="4"/>
  <c r="I52" i="4"/>
  <c r="J52" i="4" s="1"/>
  <c r="K52" i="4" s="1"/>
  <c r="E52" i="4"/>
  <c r="F52" i="4" s="1"/>
  <c r="G52" i="4" s="1"/>
  <c r="L51" i="4"/>
  <c r="B54" i="4"/>
  <c r="C53" i="4"/>
  <c r="H54" i="4" l="1"/>
  <c r="D54" i="4"/>
  <c r="I53" i="4"/>
  <c r="J53" i="4" s="1"/>
  <c r="K53" i="4" s="1"/>
  <c r="E53" i="4"/>
  <c r="F53" i="4" s="1"/>
  <c r="G53" i="4" s="1"/>
  <c r="L52" i="4"/>
  <c r="B55" i="4"/>
  <c r="C54" i="4"/>
  <c r="H55" i="4" l="1"/>
  <c r="D55" i="4"/>
  <c r="I54" i="4"/>
  <c r="J54" i="4" s="1"/>
  <c r="K54" i="4" s="1"/>
  <c r="E54" i="4"/>
  <c r="F54" i="4" s="1"/>
  <c r="G54" i="4" s="1"/>
  <c r="L53" i="4"/>
  <c r="B56" i="4"/>
  <c r="C55" i="4"/>
  <c r="H56" i="4" l="1"/>
  <c r="D56" i="4"/>
  <c r="I55" i="4"/>
  <c r="J55" i="4" s="1"/>
  <c r="K55" i="4" s="1"/>
  <c r="E55" i="4"/>
  <c r="F55" i="4" s="1"/>
  <c r="G55" i="4" s="1"/>
  <c r="L54" i="4"/>
  <c r="B57" i="4"/>
  <c r="C56" i="4"/>
  <c r="H57" i="4" l="1"/>
  <c r="D57" i="4"/>
  <c r="I56" i="4"/>
  <c r="J56" i="4" s="1"/>
  <c r="K56" i="4" s="1"/>
  <c r="E56" i="4"/>
  <c r="F56" i="4" s="1"/>
  <c r="G56" i="4" s="1"/>
  <c r="L55" i="4"/>
  <c r="B58" i="4"/>
  <c r="C57" i="4"/>
  <c r="H58" i="4" l="1"/>
  <c r="D58" i="4"/>
  <c r="I57" i="4"/>
  <c r="J57" i="4" s="1"/>
  <c r="K57" i="4" s="1"/>
  <c r="E57" i="4"/>
  <c r="F57" i="4" s="1"/>
  <c r="G57" i="4" s="1"/>
  <c r="L56" i="4"/>
  <c r="B59" i="4"/>
  <c r="C58" i="4"/>
  <c r="H59" i="4" l="1"/>
  <c r="D59" i="4"/>
  <c r="I58" i="4"/>
  <c r="J58" i="4" s="1"/>
  <c r="K58" i="4" s="1"/>
  <c r="E58" i="4"/>
  <c r="F58" i="4" s="1"/>
  <c r="G58" i="4" s="1"/>
  <c r="L57" i="4"/>
  <c r="B60" i="4"/>
  <c r="C59" i="4"/>
  <c r="H60" i="4" l="1"/>
  <c r="D60" i="4"/>
  <c r="I59" i="4"/>
  <c r="J59" i="4" s="1"/>
  <c r="K59" i="4" s="1"/>
  <c r="E59" i="4"/>
  <c r="F59" i="4" s="1"/>
  <c r="G59" i="4" s="1"/>
  <c r="L58" i="4"/>
  <c r="B61" i="4"/>
  <c r="C60" i="4"/>
  <c r="H61" i="4" l="1"/>
  <c r="D61" i="4"/>
  <c r="I60" i="4"/>
  <c r="J60" i="4" s="1"/>
  <c r="K60" i="4" s="1"/>
  <c r="E60" i="4"/>
  <c r="F60" i="4" s="1"/>
  <c r="G60" i="4" s="1"/>
  <c r="L59" i="4"/>
  <c r="B62" i="4"/>
  <c r="C61" i="4"/>
  <c r="H62" i="4" l="1"/>
  <c r="D62" i="4"/>
  <c r="I61" i="4"/>
  <c r="J61" i="4" s="1"/>
  <c r="K61" i="4" s="1"/>
  <c r="E61" i="4"/>
  <c r="F61" i="4" s="1"/>
  <c r="G61" i="4" s="1"/>
  <c r="L60" i="4"/>
  <c r="B63" i="4"/>
  <c r="C62" i="4"/>
  <c r="H63" i="4" l="1"/>
  <c r="D63" i="4"/>
  <c r="I62" i="4"/>
  <c r="J62" i="4" s="1"/>
  <c r="K62" i="4" s="1"/>
  <c r="E62" i="4"/>
  <c r="F62" i="4" s="1"/>
  <c r="G62" i="4" s="1"/>
  <c r="L61" i="4"/>
  <c r="B64" i="4"/>
  <c r="C63" i="4"/>
  <c r="H64" i="4" l="1"/>
  <c r="D64" i="4"/>
  <c r="I63" i="4"/>
  <c r="J63" i="4" s="1"/>
  <c r="K63" i="4" s="1"/>
  <c r="E63" i="4"/>
  <c r="F63" i="4" s="1"/>
  <c r="G63" i="4" s="1"/>
  <c r="L62" i="4"/>
  <c r="B65" i="4"/>
  <c r="C64" i="4"/>
  <c r="H65" i="4" l="1"/>
  <c r="D65" i="4"/>
  <c r="I64" i="4"/>
  <c r="J64" i="4" s="1"/>
  <c r="K64" i="4" s="1"/>
  <c r="E64" i="4"/>
  <c r="F64" i="4" s="1"/>
  <c r="G64" i="4" s="1"/>
  <c r="L63" i="4"/>
  <c r="B66" i="4"/>
  <c r="C65" i="4"/>
  <c r="H66" i="4" l="1"/>
  <c r="D66" i="4"/>
  <c r="I65" i="4"/>
  <c r="J65" i="4" s="1"/>
  <c r="K65" i="4" s="1"/>
  <c r="E65" i="4"/>
  <c r="F65" i="4" s="1"/>
  <c r="G65" i="4" s="1"/>
  <c r="L64" i="4"/>
  <c r="C66" i="4"/>
  <c r="I66" i="4" l="1"/>
  <c r="J66" i="4" s="1"/>
  <c r="K66" i="4" s="1"/>
  <c r="G4" i="4" s="1"/>
  <c r="E66" i="4"/>
  <c r="F66" i="4" s="1"/>
  <c r="G66" i="4" s="1"/>
  <c r="F4" i="4" s="1"/>
  <c r="L65" i="4"/>
  <c r="K4" i="4" l="1"/>
  <c r="M4" i="4" s="1"/>
  <c r="J4" i="4"/>
  <c r="L66" i="4"/>
  <c r="E30" i="3" l="1"/>
  <c r="B38" i="3" s="1"/>
  <c r="S85" i="3" l="1"/>
  <c r="R89" i="3" s="1"/>
  <c r="B90" i="3" s="1"/>
  <c r="E81" i="3"/>
</calcChain>
</file>

<file path=xl/sharedStrings.xml><?xml version="1.0" encoding="utf-8"?>
<sst xmlns="http://schemas.openxmlformats.org/spreadsheetml/2006/main" count="133" uniqueCount="108">
  <si>
    <t>Month</t>
  </si>
  <si>
    <t>Days</t>
  </si>
  <si>
    <t>Profit Rate 
(Premature)</t>
  </si>
  <si>
    <t>Amount</t>
  </si>
  <si>
    <t>Profit Rate (Paid)</t>
  </si>
  <si>
    <t>Difference</t>
  </si>
  <si>
    <t>Start Date</t>
  </si>
  <si>
    <t>A/C Title :</t>
  </si>
  <si>
    <t>A/C #</t>
  </si>
  <si>
    <t>Certificate No.</t>
  </si>
  <si>
    <t>Issuance/Re-Issuance Date:</t>
  </si>
  <si>
    <t>Pre-mature encashment/payment Date:</t>
  </si>
  <si>
    <t>Profit Calculation Date Upto:</t>
  </si>
  <si>
    <t>Termination Reason</t>
  </si>
  <si>
    <t>W.H.Tax Deduction: (Yes or No)</t>
  </si>
  <si>
    <t>IMC (1 Year)</t>
  </si>
  <si>
    <t>IMC (2 Year)</t>
  </si>
  <si>
    <t>IMC (3 Year)</t>
  </si>
  <si>
    <t>IMC (4 Year)</t>
  </si>
  <si>
    <t>IMC (5 Year)</t>
  </si>
  <si>
    <t>S.No</t>
  </si>
  <si>
    <t>RFSD</t>
  </si>
  <si>
    <t>Month Year</t>
  </si>
  <si>
    <t>Certificate Value</t>
  </si>
  <si>
    <t>Profit Payable</t>
  </si>
  <si>
    <t>Profit Paid</t>
  </si>
  <si>
    <t>offered price</t>
  </si>
  <si>
    <t>Profit of Bank</t>
  </si>
  <si>
    <t>Tax Applicable</t>
  </si>
  <si>
    <t>End Date</t>
  </si>
  <si>
    <t>No. of Days</t>
  </si>
  <si>
    <t>Manager</t>
  </si>
  <si>
    <t>The Bank of Khyber</t>
  </si>
  <si>
    <t>Islamic Banking Branch</t>
  </si>
  <si>
    <t>REQUEST FOR PRE-MATURE TERMINATION OF CERTIFICATE</t>
  </si>
  <si>
    <t>Dear Sir,</t>
  </si>
  <si>
    <t>I request for termination of my Certificate as under:</t>
  </si>
  <si>
    <t>Title of Account</t>
  </si>
  <si>
    <t>Account No.</t>
  </si>
  <si>
    <t>Category</t>
  </si>
  <si>
    <t>Issuance Date</t>
  </si>
  <si>
    <t>Maturity Date</t>
  </si>
  <si>
    <t>Termination Date</t>
  </si>
  <si>
    <t>Reason</t>
  </si>
  <si>
    <t>I understand that I have made an agreement to invest the amount of Certificate for a certain period and I do not have the right to cancel the agreement unilaterally. However, I offer to sell assets representing  my certificate to the Bank.</t>
  </si>
  <si>
    <t>__________</t>
  </si>
  <si>
    <t>Certificate holder</t>
  </si>
  <si>
    <t xml:space="preserve">Signature </t>
  </si>
  <si>
    <t>___________</t>
  </si>
  <si>
    <t>______________</t>
  </si>
  <si>
    <t>Officer</t>
  </si>
  <si>
    <t>Manager / M.Ops</t>
  </si>
  <si>
    <t>Trns No. (          ) Dated:___________</t>
  </si>
  <si>
    <t>_______________</t>
  </si>
  <si>
    <t>Signature Verified</t>
  </si>
  <si>
    <t>مینیجر</t>
  </si>
  <si>
    <t>دی بینک آف خیبر</t>
  </si>
  <si>
    <t>اسلامی بینکاری برانچ</t>
  </si>
  <si>
    <t>سرٹیفکیٹ کی قبل از وقت منسوخی کی گذارش</t>
  </si>
  <si>
    <t>محترم جناب،</t>
  </si>
  <si>
    <t>میں اپنے درج زیل سرٹیفکیٹ کی منسوخی کی درخواست کرتا ہوں:</t>
  </si>
  <si>
    <t>کھاتہ بنام</t>
  </si>
  <si>
    <t xml:space="preserve">کھاتہ نمبر </t>
  </si>
  <si>
    <t>سرٹیفکیٹ نمبر</t>
  </si>
  <si>
    <t>رقم</t>
  </si>
  <si>
    <t>قسم</t>
  </si>
  <si>
    <t>تاریخ اجراء</t>
  </si>
  <si>
    <t>مقررہ تاریخ ادائیگی</t>
  </si>
  <si>
    <t>قبل از وقت ادائیگی کی تاریخ</t>
  </si>
  <si>
    <t>قبل از وقت منسوخی کی وجہ</t>
  </si>
  <si>
    <t>میں جانتا ہوں کہ میں نے ایک مخصوص مدت کے لئے سرٹیفکیٹ کی رقم کی سرمایہ کاری کرنے کے لئے ایک معاہدہ کیا تھا  اور مجھے یکطرفہ طور پر یہ معاہدہ ختم کرنے کا اختیار نہیں ہے۔ تاہم، میں اپنے سرٹیفکیٹ  کے اثاثوں کو بینک کو فروخت کرنے کی پیشکش کرتا ہوں۔</t>
  </si>
  <si>
    <t>سرٹیفکیٹ ہولڈر</t>
  </si>
  <si>
    <t>دستخط</t>
  </si>
  <si>
    <t>بینک مندرجہ بالا سرٹیفکیٹ کے اثاثوں کو درج زیل قیمت پر خریدنے کی پیشکش کرتا ہے۔</t>
  </si>
  <si>
    <t>مجھے مندرجہ بالا قیمت قبول ہے.</t>
  </si>
  <si>
    <t>براہ مہربانی میرے</t>
  </si>
  <si>
    <t>مینیجر آپریشنز</t>
  </si>
  <si>
    <t>افسر</t>
  </si>
  <si>
    <t>میں</t>
  </si>
  <si>
    <t>کریڈٹ کر دیں۔</t>
  </si>
  <si>
    <t>دستخط تصدیق شد</t>
  </si>
  <si>
    <t>IMC Preiod:</t>
  </si>
  <si>
    <t>IMC Amount:</t>
  </si>
  <si>
    <t>Branch</t>
  </si>
  <si>
    <t>Customer Name</t>
  </si>
  <si>
    <t>Total No. of Days</t>
  </si>
  <si>
    <t>Premature profit Amount</t>
  </si>
  <si>
    <t xml:space="preserve">Profit Paid </t>
  </si>
  <si>
    <t>No</t>
  </si>
  <si>
    <t>Yes</t>
  </si>
  <si>
    <t>Funds Required</t>
  </si>
  <si>
    <t>Death of Certificate Holder</t>
  </si>
  <si>
    <t>Court Order</t>
  </si>
  <si>
    <t>Other</t>
  </si>
  <si>
    <t>Premature rate calculation 1</t>
  </si>
  <si>
    <t>Premature rate calculation 2</t>
  </si>
  <si>
    <t>maturity rate calculation 1</t>
  </si>
  <si>
    <t>maturity rate calculation 2</t>
  </si>
  <si>
    <t>Transaction to be made by the branch</t>
  </si>
  <si>
    <t>Rate Applicable at the Premature Encashment</t>
  </si>
  <si>
    <t>Profit already paid to customer at the rate of</t>
  </si>
  <si>
    <t>Pre-mature Termination of IMCs</t>
  </si>
  <si>
    <t>Please enter details in the Yellow highlighted cells only</t>
  </si>
  <si>
    <t>Make sure that the date is entered as per computer date format</t>
  </si>
  <si>
    <t>Encashment on Maturity Date:</t>
  </si>
  <si>
    <t>Branch Name:</t>
  </si>
  <si>
    <t>Branch Code:</t>
  </si>
  <si>
    <t>The Bank offers to purchase the assets representing investment of above referred certificate at following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</si>
</sst>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000000"/>
    <numFmt numFmtId="166" formatCode="[$-809]dd\ mmmm\ yyyy;@"/>
    <numFmt numFmtId="167" formatCode="_(* #,##0_);_(* \(#,##0\);_(* &quot;-&quot;??_);_(@_)"/>
    <numFmt numFmtId="168" formatCode="[$-809]dd\ mmm\ yyyy;@"/>
    <numFmt numFmtId="169" formatCode="_-* #,##0_-;\-* #,##0_-;_-* &quot;-&quot;??_-;_-@_-"/>
  </numFmts>
  <fonts count="29"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4" tint="-0.249977111117893"/>
      <name val="Calibri"/>
      <family val="2"/>
      <scheme val="minor"/>
    </font>
    <font>
      <sz val="8"/>
      <name val="Calibri"/>
      <family val="2"/>
      <scheme val="minor"/>
    </font>
    <font>
      <b/>
      <sz val="12"/>
      <color theme="1"/>
      <name val="Times New Roman"/>
      <family val="1"/>
    </font>
    <font>
      <sz val="12"/>
      <color theme="1"/>
      <name val="Times New Roman"/>
      <family val="1"/>
    </font>
    <font>
      <sz val="11"/>
      <color theme="1"/>
      <name val="Times New Roman"/>
      <family val="1"/>
    </font>
    <font>
      <b/>
      <sz val="18"/>
      <color theme="1"/>
      <name val="Times New Roman"/>
      <family val="1"/>
    </font>
    <font>
      <b/>
      <sz val="14"/>
      <color theme="1"/>
      <name val="Times New Roman"/>
      <family val="1"/>
    </font>
    <font>
      <b/>
      <u/>
      <sz val="14"/>
      <color theme="1"/>
      <name val="Times New Roman"/>
      <family val="1"/>
    </font>
    <font>
      <b/>
      <u/>
      <sz val="11"/>
      <color theme="1"/>
      <name val="Times New Roman"/>
      <family val="1"/>
    </font>
    <font>
      <sz val="12"/>
      <color rgb="FF000000"/>
      <name val="Times New Roman"/>
      <family val="1"/>
    </font>
    <font>
      <sz val="12"/>
      <name val="Times New Roman"/>
      <family val="1"/>
    </font>
    <font>
      <b/>
      <sz val="12"/>
      <name val="Times New Roman"/>
      <family val="1"/>
    </font>
    <font>
      <b/>
      <sz val="12"/>
      <color rgb="FF000000"/>
      <name val="Times New Roman"/>
      <family val="1"/>
    </font>
    <font>
      <b/>
      <sz val="13"/>
      <color rgb="FFFF0000"/>
      <name val="Times New Roman"/>
      <family val="1"/>
    </font>
    <font>
      <b/>
      <sz val="18"/>
      <color theme="1"/>
      <name val="Calibri"/>
      <family val="2"/>
      <scheme val="minor"/>
    </font>
    <font>
      <b/>
      <sz val="10"/>
      <color theme="4" tint="-0.249977111117893"/>
      <name val="Calibri"/>
      <family val="2"/>
      <scheme val="minor"/>
    </font>
    <font>
      <sz val="12"/>
      <color theme="4" tint="-0.249977111117893"/>
      <name val="Calibri"/>
      <family val="2"/>
      <scheme val="minor"/>
    </font>
    <font>
      <sz val="11"/>
      <color rgb="FFFF0000"/>
      <name val="Calibri"/>
      <family val="2"/>
      <scheme val="minor"/>
    </font>
    <font>
      <b/>
      <sz val="11"/>
      <color theme="0"/>
      <name val="Calibri"/>
      <family val="2"/>
      <scheme val="minor"/>
    </font>
    <font>
      <b/>
      <sz val="10"/>
      <color rgb="FFFF0000"/>
      <name val="Calibri"/>
      <family val="2"/>
      <scheme val="minor"/>
    </font>
    <font>
      <sz val="12"/>
      <color rgb="FFFF0000"/>
      <name val="Times New Roman"/>
      <family val="1"/>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4"/>
        <bgColor theme="4"/>
      </patternFill>
    </fill>
  </fills>
  <borders count="34">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3">
    <xf numFmtId="0" fontId="0" fillId="0" borderId="0"/>
    <xf numFmtId="43" fontId="5" fillId="0" borderId="0" applyFont="0" applyFill="0" applyBorder="0" applyAlignment="0" applyProtection="0"/>
    <xf numFmtId="9" fontId="5" fillId="0" borderId="0" applyFont="0" applyFill="0" applyBorder="0" applyAlignment="0" applyProtection="0"/>
  </cellStyleXfs>
  <cellXfs count="218">
    <xf numFmtId="0" fontId="0" fillId="0" borderId="0" xfId="0"/>
    <xf numFmtId="14" fontId="0" fillId="0" borderId="0" xfId="0" applyNumberFormat="1"/>
    <xf numFmtId="17" fontId="0" fillId="0" borderId="0" xfId="0" applyNumberFormat="1"/>
    <xf numFmtId="0" fontId="1" fillId="0" borderId="1" xfId="0" applyFont="1" applyBorder="1" applyProtection="1">
      <protection hidden="1"/>
    </xf>
    <xf numFmtId="0" fontId="1" fillId="0" borderId="3" xfId="0" applyFont="1" applyBorder="1" applyProtection="1">
      <protection hidden="1"/>
    </xf>
    <xf numFmtId="0" fontId="2" fillId="2" borderId="4" xfId="0" applyFont="1" applyFill="1" applyBorder="1" applyAlignment="1" applyProtection="1">
      <alignment horizontal="center"/>
      <protection locked="0"/>
    </xf>
    <xf numFmtId="165" fontId="3" fillId="2" borderId="2" xfId="0" applyNumberFormat="1" applyFont="1" applyFill="1" applyBorder="1" applyAlignment="1" applyProtection="1">
      <alignment horizontal="center"/>
      <protection locked="0"/>
    </xf>
    <xf numFmtId="0" fontId="1" fillId="0" borderId="5" xfId="0" applyFont="1" applyBorder="1" applyProtection="1">
      <protection hidden="1"/>
    </xf>
    <xf numFmtId="3" fontId="3" fillId="2" borderId="6"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protection locked="0" hidden="1"/>
    </xf>
    <xf numFmtId="0" fontId="1" fillId="0" borderId="7" xfId="0" applyFont="1" applyBorder="1" applyProtection="1">
      <protection hidden="1"/>
    </xf>
    <xf numFmtId="0" fontId="4" fillId="3" borderId="8" xfId="0" applyFont="1" applyFill="1" applyBorder="1" applyProtection="1">
      <protection hidden="1"/>
    </xf>
    <xf numFmtId="0" fontId="4" fillId="0" borderId="8" xfId="0" applyFont="1" applyBorder="1" applyProtection="1">
      <protection hidden="1"/>
    </xf>
    <xf numFmtId="0" fontId="4" fillId="3" borderId="9" xfId="0" applyFont="1" applyFill="1" applyBorder="1" applyProtection="1">
      <protection hidden="1"/>
    </xf>
    <xf numFmtId="0" fontId="1" fillId="0" borderId="8" xfId="0" applyFont="1" applyBorder="1" applyProtection="1">
      <protection hidden="1"/>
    </xf>
    <xf numFmtId="0" fontId="0" fillId="0" borderId="0" xfId="0" applyAlignment="1">
      <alignment vertical="center" wrapText="1"/>
    </xf>
    <xf numFmtId="10" fontId="0" fillId="0" borderId="0" xfId="0" applyNumberFormat="1" applyAlignment="1">
      <alignment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10" fontId="0" fillId="0" borderId="0" xfId="0" applyNumberFormat="1" applyAlignment="1">
      <alignment horizontal="center" vertical="center" wrapText="1"/>
    </xf>
    <xf numFmtId="0" fontId="6" fillId="0" borderId="0" xfId="0" applyFont="1" applyAlignment="1">
      <alignment vertical="center"/>
    </xf>
    <xf numFmtId="168" fontId="3" fillId="0" borderId="2" xfId="0" applyNumberFormat="1" applyFont="1" applyFill="1" applyBorder="1" applyAlignment="1" applyProtection="1">
      <alignment horizontal="right"/>
      <protection locked="0"/>
    </xf>
    <xf numFmtId="0" fontId="10" fillId="0" borderId="0" xfId="0" applyFont="1" applyProtection="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0" fontId="16"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protection hidden="1"/>
    </xf>
    <xf numFmtId="164" fontId="19" fillId="0" borderId="0" xfId="0" applyNumberFormat="1" applyFont="1" applyProtection="1">
      <protection hidden="1"/>
    </xf>
    <xf numFmtId="0" fontId="18" fillId="0" borderId="0" xfId="0" quotePrefix="1" applyFont="1" applyProtection="1">
      <protection hidden="1"/>
    </xf>
    <xf numFmtId="0" fontId="17" fillId="0" borderId="0" xfId="0" applyFont="1" applyProtection="1">
      <protection hidden="1"/>
    </xf>
    <xf numFmtId="0" fontId="20" fillId="0" borderId="0" xfId="0" applyFont="1" applyAlignment="1" applyProtection="1">
      <alignment horizontal="left"/>
      <protection hidden="1"/>
    </xf>
    <xf numFmtId="0" fontId="17" fillId="0" borderId="11" xfId="0" applyFont="1" applyBorder="1" applyProtection="1">
      <protection hidden="1"/>
    </xf>
    <xf numFmtId="0" fontId="19" fillId="0" borderId="11" xfId="0" applyFont="1" applyBorder="1" applyAlignment="1" applyProtection="1">
      <alignment horizontal="left"/>
      <protection hidden="1"/>
    </xf>
    <xf numFmtId="164" fontId="19" fillId="0" borderId="11" xfId="0" applyNumberFormat="1" applyFont="1" applyBorder="1" applyProtection="1">
      <protection hidden="1"/>
    </xf>
    <xf numFmtId="0" fontId="18" fillId="0" borderId="11" xfId="0" applyFont="1" applyBorder="1" applyProtection="1">
      <protection hidden="1"/>
    </xf>
    <xf numFmtId="0" fontId="18" fillId="0" borderId="11" xfId="0" quotePrefix="1" applyFont="1" applyBorder="1" applyProtection="1">
      <protection hidden="1"/>
    </xf>
    <xf numFmtId="0" fontId="18" fillId="0" borderId="0" xfId="0" applyFont="1" applyAlignment="1" applyProtection="1">
      <alignment horizontal="left" wrapText="1"/>
      <protection hidden="1"/>
    </xf>
    <xf numFmtId="0" fontId="19" fillId="0" borderId="0" xfId="0" applyFont="1" applyProtection="1">
      <protection hidden="1"/>
    </xf>
    <xf numFmtId="164" fontId="10" fillId="0" borderId="0" xfId="0" applyNumberFormat="1" applyFont="1" applyProtection="1">
      <protection hidden="1"/>
    </xf>
    <xf numFmtId="0" fontId="11" fillId="0" borderId="0" xfId="0" quotePrefix="1" applyFont="1" applyProtection="1">
      <protection hidden="1"/>
    </xf>
    <xf numFmtId="0" fontId="10" fillId="0" borderId="0" xfId="0" applyFont="1" applyAlignment="1" applyProtection="1">
      <alignment horizontal="left"/>
      <protection hidden="1"/>
    </xf>
    <xf numFmtId="0" fontId="21" fillId="0" borderId="0" xfId="0" applyFont="1" applyProtection="1">
      <protection hidden="1"/>
    </xf>
    <xf numFmtId="0" fontId="17" fillId="0" borderId="0" xfId="0" applyFont="1" applyAlignment="1" applyProtection="1">
      <alignment horizontal="right"/>
      <protection hidden="1"/>
    </xf>
    <xf numFmtId="166" fontId="10" fillId="0" borderId="0" xfId="0" applyNumberFormat="1" applyFont="1" applyProtection="1">
      <protection hidden="1"/>
    </xf>
    <xf numFmtId="0" fontId="10" fillId="0" borderId="0" xfId="0" applyFont="1" applyAlignment="1" applyProtection="1">
      <alignment horizontal="center"/>
      <protection hidden="1"/>
    </xf>
    <xf numFmtId="0" fontId="20" fillId="0" borderId="0" xfId="0" applyFont="1" applyProtection="1">
      <protection hidden="1"/>
    </xf>
    <xf numFmtId="0" fontId="18" fillId="0" borderId="0" xfId="0" applyFont="1" applyAlignment="1" applyProtection="1">
      <alignment vertical="center" wrapText="1"/>
      <protection hidden="1"/>
    </xf>
    <xf numFmtId="0" fontId="19" fillId="0" borderId="0" xfId="0" applyFont="1" applyAlignment="1" applyProtection="1">
      <alignment horizontal="center"/>
      <protection hidden="1"/>
    </xf>
    <xf numFmtId="0" fontId="20" fillId="0" borderId="0" xfId="0" applyFont="1" applyAlignment="1" applyProtection="1">
      <alignment wrapText="1"/>
      <protection hidden="1"/>
    </xf>
    <xf numFmtId="0" fontId="20" fillId="0" borderId="0" xfId="0" applyFont="1" applyAlignment="1" applyProtection="1">
      <alignment horizontal="right" wrapText="1"/>
      <protection hidden="1"/>
    </xf>
    <xf numFmtId="0" fontId="0" fillId="0" borderId="0" xfId="0" applyProtection="1">
      <protection hidden="1"/>
    </xf>
    <xf numFmtId="167" fontId="7" fillId="4" borderId="14" xfId="1" applyNumberFormat="1" applyFont="1" applyFill="1" applyBorder="1" applyAlignment="1" applyProtection="1">
      <protection hidden="1"/>
    </xf>
    <xf numFmtId="167" fontId="8" fillId="0" borderId="14" xfId="1" applyNumberFormat="1" applyFont="1" applyBorder="1" applyAlignment="1" applyProtection="1">
      <protection hidden="1"/>
    </xf>
    <xf numFmtId="167" fontId="6" fillId="4" borderId="14" xfId="1" applyNumberFormat="1" applyFont="1" applyFill="1" applyBorder="1" applyAlignment="1" applyProtection="1">
      <alignment horizontal="center" vertical="center"/>
      <protection hidden="1"/>
    </xf>
    <xf numFmtId="0" fontId="8" fillId="0" borderId="14" xfId="1" applyNumberFormat="1" applyFont="1" applyBorder="1" applyAlignment="1" applyProtection="1">
      <alignment horizontal="center" vertical="center"/>
      <protection hidden="1"/>
    </xf>
    <xf numFmtId="167" fontId="8" fillId="0" borderId="14" xfId="1" applyNumberFormat="1" applyFont="1" applyBorder="1" applyAlignment="1" applyProtection="1">
      <alignment horizontal="center" vertical="center" wrapText="1"/>
      <protection hidden="1"/>
    </xf>
    <xf numFmtId="167" fontId="8" fillId="0" borderId="14" xfId="1" applyNumberFormat="1" applyFont="1" applyBorder="1" applyAlignment="1" applyProtection="1">
      <alignment horizontal="center" vertical="center"/>
      <protection hidden="1"/>
    </xf>
    <xf numFmtId="164" fontId="8" fillId="0" borderId="14" xfId="1" applyNumberFormat="1" applyFont="1" applyBorder="1" applyAlignment="1" applyProtection="1">
      <alignment horizontal="center" vertical="center"/>
      <protection hidden="1"/>
    </xf>
    <xf numFmtId="167" fontId="23" fillId="0" borderId="14" xfId="1" applyNumberFormat="1" applyFont="1" applyBorder="1" applyAlignment="1" applyProtection="1">
      <alignment horizontal="center" vertical="center"/>
      <protection hidden="1"/>
    </xf>
    <xf numFmtId="164" fontId="23" fillId="0" borderId="13" xfId="1" applyNumberFormat="1" applyFont="1" applyBorder="1" applyAlignment="1" applyProtection="1">
      <alignment vertical="center"/>
      <protection hidden="1"/>
    </xf>
    <xf numFmtId="164" fontId="23" fillId="0" borderId="16" xfId="1" applyNumberFormat="1" applyFont="1" applyBorder="1" applyAlignment="1" applyProtection="1">
      <alignment vertical="center"/>
      <protection hidden="1"/>
    </xf>
    <xf numFmtId="164" fontId="23" fillId="0" borderId="14" xfId="1" applyNumberFormat="1" applyFont="1" applyBorder="1" applyAlignment="1" applyProtection="1">
      <alignment horizontal="center" vertical="center"/>
      <protection hidden="1"/>
    </xf>
    <xf numFmtId="43" fontId="6" fillId="5" borderId="14" xfId="1" applyFont="1" applyFill="1" applyBorder="1" applyAlignment="1" applyProtection="1">
      <alignment horizontal="center" vertical="center" wrapText="1"/>
      <protection hidden="1"/>
    </xf>
    <xf numFmtId="167" fontId="6" fillId="4" borderId="14" xfId="1" applyNumberFormat="1" applyFont="1" applyFill="1" applyBorder="1" applyAlignment="1" applyProtection="1">
      <alignment horizontal="center" vertical="center" wrapText="1"/>
      <protection hidden="1"/>
    </xf>
    <xf numFmtId="0" fontId="1" fillId="0" borderId="26" xfId="0" applyFont="1" applyBorder="1" applyProtection="1">
      <protection hidden="1"/>
    </xf>
    <xf numFmtId="0" fontId="2" fillId="2" borderId="2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hidden="1"/>
    </xf>
    <xf numFmtId="166" fontId="3" fillId="2" borderId="9" xfId="0" applyNumberFormat="1" applyFont="1" applyFill="1" applyBorder="1" applyAlignment="1" applyProtection="1">
      <alignment horizontal="center"/>
      <protection locked="0" hidden="1"/>
    </xf>
    <xf numFmtId="168" fontId="3" fillId="2" borderId="2" xfId="0" applyNumberFormat="1" applyFont="1" applyFill="1" applyBorder="1" applyAlignment="1" applyProtection="1">
      <alignment horizontal="center"/>
      <protection locked="0"/>
    </xf>
    <xf numFmtId="0" fontId="1" fillId="0" borderId="0" xfId="0" applyFont="1"/>
    <xf numFmtId="168" fontId="3" fillId="0" borderId="2" xfId="0" applyNumberFormat="1" applyFont="1" applyFill="1" applyBorder="1" applyAlignment="1" applyProtection="1">
      <alignment horizont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0" fillId="0" borderId="0" xfId="0" applyBorder="1" applyAlignment="1" applyProtection="1">
      <alignment vertical="center"/>
      <protection hidden="1"/>
    </xf>
    <xf numFmtId="0" fontId="4" fillId="0" borderId="0" xfId="0" applyFont="1" applyBorder="1" applyAlignment="1" applyProtection="1">
      <alignment horizontal="center" wrapText="1"/>
      <protection hidden="1"/>
    </xf>
    <xf numFmtId="169" fontId="0" fillId="0" borderId="0" xfId="1" applyNumberFormat="1" applyFont="1"/>
    <xf numFmtId="164" fontId="0" fillId="0" borderId="0" xfId="0" applyNumberFormat="1"/>
    <xf numFmtId="3" fontId="0" fillId="0" borderId="0" xfId="0" applyNumberFormat="1"/>
    <xf numFmtId="0" fontId="26" fillId="7" borderId="28" xfId="0" applyFont="1" applyFill="1" applyBorder="1" applyAlignment="1">
      <alignment horizontal="center" vertical="center" wrapText="1"/>
    </xf>
    <xf numFmtId="0" fontId="26" fillId="7" borderId="29" xfId="0" applyFont="1" applyFill="1" applyBorder="1" applyAlignment="1">
      <alignment horizontal="center" vertical="center"/>
    </xf>
    <xf numFmtId="0" fontId="26" fillId="7" borderId="29" xfId="0" applyFont="1" applyFill="1" applyBorder="1" applyAlignment="1">
      <alignment horizontal="center" vertical="center" wrapText="1"/>
    </xf>
    <xf numFmtId="0" fontId="26" fillId="7" borderId="30" xfId="0" applyFont="1" applyFill="1" applyBorder="1" applyAlignment="1">
      <alignment horizontal="center" vertical="center" wrapText="1"/>
    </xf>
    <xf numFmtId="17" fontId="6" fillId="4" borderId="28" xfId="0" applyNumberFormat="1" applyFont="1" applyFill="1" applyBorder="1" applyAlignment="1">
      <alignment horizontal="center" vertical="center" wrapText="1"/>
    </xf>
    <xf numFmtId="10" fontId="0" fillId="4" borderId="29" xfId="0" applyNumberFormat="1" applyFont="1" applyFill="1" applyBorder="1" applyAlignment="1">
      <alignment horizontal="center" vertical="center"/>
    </xf>
    <xf numFmtId="10" fontId="0" fillId="4" borderId="30" xfId="0" applyNumberFormat="1" applyFont="1" applyFill="1" applyBorder="1" applyAlignment="1">
      <alignment horizontal="center" vertical="center"/>
    </xf>
    <xf numFmtId="17" fontId="6" fillId="0" borderId="28" xfId="0" applyNumberFormat="1" applyFont="1" applyBorder="1" applyAlignment="1">
      <alignment horizontal="center" vertical="center" wrapText="1"/>
    </xf>
    <xf numFmtId="10" fontId="0" fillId="0" borderId="29" xfId="0" applyNumberFormat="1" applyFont="1" applyBorder="1" applyAlignment="1">
      <alignment horizontal="center" vertical="center"/>
    </xf>
    <xf numFmtId="10" fontId="0" fillId="0" borderId="30" xfId="0" applyNumberFormat="1" applyFont="1" applyBorder="1" applyAlignment="1">
      <alignment horizontal="center" vertical="center"/>
    </xf>
    <xf numFmtId="17" fontId="6" fillId="0" borderId="28" xfId="2" applyNumberFormat="1" applyFont="1" applyBorder="1" applyAlignment="1">
      <alignment horizontal="center" vertical="center"/>
    </xf>
    <xf numFmtId="10" fontId="0" fillId="0" borderId="29" xfId="2" applyNumberFormat="1" applyFont="1" applyBorder="1" applyAlignment="1">
      <alignment horizontal="center" vertical="center"/>
    </xf>
    <xf numFmtId="10" fontId="0" fillId="0" borderId="30" xfId="2" applyNumberFormat="1" applyFont="1" applyBorder="1" applyAlignment="1">
      <alignment horizontal="center" vertical="center"/>
    </xf>
    <xf numFmtId="17" fontId="6" fillId="4" borderId="28" xfId="2" applyNumberFormat="1" applyFont="1" applyFill="1" applyBorder="1" applyAlignment="1">
      <alignment horizontal="center" vertical="center"/>
    </xf>
    <xf numFmtId="10" fontId="0" fillId="4" borderId="29" xfId="2" applyNumberFormat="1" applyFont="1" applyFill="1" applyBorder="1" applyAlignment="1">
      <alignment horizontal="center" vertical="center"/>
    </xf>
    <xf numFmtId="10" fontId="0" fillId="4" borderId="30" xfId="2" applyNumberFormat="1" applyFont="1" applyFill="1" applyBorder="1" applyAlignment="1">
      <alignment horizontal="center" vertical="center"/>
    </xf>
    <xf numFmtId="10" fontId="0" fillId="0" borderId="29" xfId="0" applyNumberFormat="1" applyFont="1" applyBorder="1" applyAlignment="1">
      <alignment horizontal="center"/>
    </xf>
    <xf numFmtId="10" fontId="0" fillId="0" borderId="30" xfId="0" applyNumberFormat="1" applyFont="1" applyBorder="1" applyAlignment="1">
      <alignment horizontal="center"/>
    </xf>
    <xf numFmtId="10" fontId="0" fillId="4" borderId="29" xfId="0" applyNumberFormat="1" applyFont="1" applyFill="1" applyBorder="1" applyAlignment="1">
      <alignment horizontal="center"/>
    </xf>
    <xf numFmtId="10" fontId="0" fillId="4" borderId="30" xfId="0" applyNumberFormat="1" applyFont="1" applyFill="1" applyBorder="1" applyAlignment="1">
      <alignment horizontal="center"/>
    </xf>
    <xf numFmtId="0" fontId="6" fillId="0" borderId="0" xfId="0" applyNumberFormat="1" applyFont="1" applyAlignment="1">
      <alignment horizontal="center" vertical="center"/>
    </xf>
    <xf numFmtId="164" fontId="27" fillId="0" borderId="13" xfId="1" applyNumberFormat="1" applyFont="1" applyBorder="1" applyAlignment="1" applyProtection="1">
      <alignment horizontal="center" vertical="center" wrapText="1"/>
      <protection hidden="1"/>
    </xf>
    <xf numFmtId="0" fontId="28" fillId="0" borderId="0" xfId="0" applyFont="1" applyProtection="1">
      <protection hidden="1"/>
    </xf>
    <xf numFmtId="0" fontId="6" fillId="0" borderId="0" xfId="0" applyFont="1"/>
    <xf numFmtId="0" fontId="0" fillId="0" borderId="0" xfId="0" applyFont="1"/>
    <xf numFmtId="0" fontId="6" fillId="0" borderId="0" xfId="0" applyFont="1" applyAlignment="1" applyProtection="1">
      <alignment horizontal="left"/>
      <protection hidden="1"/>
    </xf>
    <xf numFmtId="10" fontId="0" fillId="4" borderId="29" xfId="0" applyNumberFormat="1" applyFont="1" applyFill="1" applyBorder="1" applyAlignment="1" applyProtection="1">
      <alignment horizontal="center"/>
      <protection locked="0"/>
    </xf>
    <xf numFmtId="10" fontId="0" fillId="4" borderId="30" xfId="0" applyNumberFormat="1" applyFont="1" applyFill="1" applyBorder="1" applyAlignment="1" applyProtection="1">
      <alignment horizontal="center"/>
      <protection locked="0"/>
    </xf>
    <xf numFmtId="10" fontId="0" fillId="0" borderId="29" xfId="0" applyNumberFormat="1" applyFont="1" applyBorder="1" applyAlignment="1" applyProtection="1">
      <alignment horizontal="center"/>
      <protection locked="0"/>
    </xf>
    <xf numFmtId="10" fontId="0" fillId="0" borderId="30" xfId="0" applyNumberFormat="1" applyFont="1" applyBorder="1" applyAlignment="1" applyProtection="1">
      <alignment horizontal="center"/>
      <protection locked="0"/>
    </xf>
    <xf numFmtId="0" fontId="25" fillId="0" borderId="0" xfId="0" applyFont="1" applyProtection="1">
      <protection hidden="1"/>
    </xf>
    <xf numFmtId="0" fontId="2" fillId="0" borderId="14" xfId="0" applyFont="1" applyBorder="1" applyAlignment="1">
      <alignment horizontal="right"/>
    </xf>
    <xf numFmtId="0" fontId="2" fillId="2" borderId="14" xfId="0" applyFont="1" applyFill="1" applyBorder="1" applyAlignment="1" applyProtection="1">
      <alignment horizontal="center" wrapText="1"/>
      <protection locked="0" hidden="1"/>
    </xf>
    <xf numFmtId="17" fontId="0" fillId="0" borderId="32" xfId="0" applyNumberFormat="1" applyFont="1" applyBorder="1" applyAlignment="1" applyProtection="1">
      <alignment horizontal="center"/>
      <protection hidden="1"/>
    </xf>
    <xf numFmtId="0" fontId="0" fillId="0" borderId="32" xfId="0" applyFont="1" applyBorder="1" applyAlignment="1" applyProtection="1">
      <alignment horizontal="center"/>
      <protection hidden="1"/>
    </xf>
    <xf numFmtId="10" fontId="0" fillId="0" borderId="32" xfId="2" applyNumberFormat="1" applyFont="1" applyBorder="1" applyAlignment="1" applyProtection="1">
      <alignment horizontal="center"/>
      <protection hidden="1"/>
    </xf>
    <xf numFmtId="43" fontId="0" fillId="0" borderId="32" xfId="1" applyNumberFormat="1" applyFont="1" applyBorder="1" applyAlignment="1" applyProtection="1">
      <alignment horizontal="center"/>
      <protection hidden="1"/>
    </xf>
    <xf numFmtId="9" fontId="0" fillId="0" borderId="32" xfId="2" applyNumberFormat="1" applyFont="1" applyBorder="1" applyAlignment="1" applyProtection="1">
      <alignment horizontal="center"/>
      <protection hidden="1"/>
    </xf>
    <xf numFmtId="10" fontId="0" fillId="0" borderId="32" xfId="0" applyNumberFormat="1" applyFont="1" applyBorder="1" applyAlignment="1" applyProtection="1">
      <alignment horizontal="center"/>
      <protection hidden="1"/>
    </xf>
    <xf numFmtId="167" fontId="0" fillId="0" borderId="32" xfId="0" applyNumberFormat="1" applyFont="1" applyBorder="1" applyAlignment="1" applyProtection="1">
      <alignment horizontal="center"/>
      <protection hidden="1"/>
    </xf>
    <xf numFmtId="43" fontId="0" fillId="0" borderId="33" xfId="1" applyNumberFormat="1" applyFont="1" applyBorder="1" applyAlignment="1" applyProtection="1">
      <alignment horizontal="center"/>
      <protection hidden="1"/>
    </xf>
    <xf numFmtId="0" fontId="26" fillId="7" borderId="28" xfId="0" applyFont="1" applyFill="1" applyBorder="1" applyAlignment="1">
      <alignment horizontal="center" vertical="center"/>
    </xf>
    <xf numFmtId="0" fontId="26" fillId="7" borderId="30" xfId="0" applyFont="1" applyFill="1" applyBorder="1" applyAlignment="1">
      <alignment horizontal="center" vertical="center"/>
    </xf>
    <xf numFmtId="0" fontId="0" fillId="4" borderId="28" xfId="0" applyNumberFormat="1" applyFont="1" applyFill="1" applyBorder="1"/>
    <xf numFmtId="0" fontId="0" fillId="0" borderId="28" xfId="0" applyNumberFormat="1" applyFont="1" applyBorder="1"/>
    <xf numFmtId="0" fontId="0" fillId="0" borderId="31" xfId="0" applyNumberFormat="1" applyFont="1" applyBorder="1"/>
    <xf numFmtId="17" fontId="0" fillId="4" borderId="29" xfId="0" applyNumberFormat="1" applyFont="1" applyFill="1" applyBorder="1" applyAlignment="1" applyProtection="1">
      <alignment horizontal="center"/>
      <protection hidden="1"/>
    </xf>
    <xf numFmtId="0" fontId="0" fillId="4" borderId="29" xfId="0" applyFont="1" applyFill="1" applyBorder="1" applyAlignment="1" applyProtection="1">
      <alignment horizontal="center"/>
      <protection hidden="1"/>
    </xf>
    <xf numFmtId="10" fontId="0" fillId="4" borderId="29" xfId="2" applyNumberFormat="1" applyFont="1" applyFill="1" applyBorder="1" applyAlignment="1" applyProtection="1">
      <alignment horizontal="center"/>
      <protection hidden="1"/>
    </xf>
    <xf numFmtId="43" fontId="0" fillId="4" borderId="29" xfId="1" applyNumberFormat="1" applyFont="1" applyFill="1" applyBorder="1" applyAlignment="1" applyProtection="1">
      <alignment horizontal="center"/>
      <protection hidden="1"/>
    </xf>
    <xf numFmtId="9" fontId="0" fillId="4" borderId="29" xfId="2" applyNumberFormat="1" applyFont="1" applyFill="1" applyBorder="1" applyAlignment="1" applyProtection="1">
      <alignment horizontal="center"/>
      <protection hidden="1"/>
    </xf>
    <xf numFmtId="10" fontId="0" fillId="4" borderId="29" xfId="0" applyNumberFormat="1" applyFont="1" applyFill="1" applyBorder="1" applyAlignment="1" applyProtection="1">
      <alignment horizontal="center"/>
      <protection hidden="1"/>
    </xf>
    <xf numFmtId="167" fontId="0" fillId="4" borderId="29" xfId="0" applyNumberFormat="1" applyFont="1" applyFill="1" applyBorder="1" applyAlignment="1" applyProtection="1">
      <alignment horizontal="center"/>
      <protection hidden="1"/>
    </xf>
    <xf numFmtId="43" fontId="0" fillId="4" borderId="30" xfId="1" applyNumberFormat="1" applyFont="1" applyFill="1" applyBorder="1" applyAlignment="1" applyProtection="1">
      <alignment horizontal="center"/>
      <protection hidden="1"/>
    </xf>
    <xf numFmtId="17" fontId="0" fillId="0" borderId="29" xfId="0" applyNumberFormat="1" applyFont="1" applyBorder="1" applyAlignment="1" applyProtection="1">
      <alignment horizontal="center"/>
      <protection hidden="1"/>
    </xf>
    <xf numFmtId="0" fontId="0" fillId="0" borderId="29" xfId="0" applyFont="1" applyBorder="1" applyAlignment="1" applyProtection="1">
      <alignment horizontal="center"/>
      <protection hidden="1"/>
    </xf>
    <xf numFmtId="10" fontId="0" fillId="0" borderId="29" xfId="2" applyNumberFormat="1" applyFont="1" applyBorder="1" applyAlignment="1" applyProtection="1">
      <alignment horizontal="center"/>
      <protection hidden="1"/>
    </xf>
    <xf numFmtId="43" fontId="0" fillId="0" borderId="29" xfId="1" applyNumberFormat="1" applyFont="1" applyBorder="1" applyAlignment="1" applyProtection="1">
      <alignment horizontal="center"/>
      <protection hidden="1"/>
    </xf>
    <xf numFmtId="9" fontId="0" fillId="0" borderId="29" xfId="2" applyNumberFormat="1" applyFont="1" applyBorder="1" applyAlignment="1" applyProtection="1">
      <alignment horizontal="center"/>
      <protection hidden="1"/>
    </xf>
    <xf numFmtId="10" fontId="0" fillId="0" borderId="29" xfId="0" applyNumberFormat="1" applyFont="1" applyBorder="1" applyAlignment="1" applyProtection="1">
      <alignment horizontal="center"/>
      <protection hidden="1"/>
    </xf>
    <xf numFmtId="167" fontId="0" fillId="0" borderId="29" xfId="0" applyNumberFormat="1" applyFont="1" applyBorder="1" applyAlignment="1" applyProtection="1">
      <alignment horizontal="center"/>
      <protection hidden="1"/>
    </xf>
    <xf numFmtId="43" fontId="0" fillId="0" borderId="30" xfId="1" applyNumberFormat="1" applyFont="1" applyBorder="1" applyAlignment="1" applyProtection="1">
      <alignment horizontal="center"/>
      <protection hidden="1"/>
    </xf>
    <xf numFmtId="10" fontId="0" fillId="4" borderId="29" xfId="0" applyNumberFormat="1" applyFont="1" applyFill="1" applyBorder="1" applyAlignment="1" applyProtection="1">
      <alignment horizontal="center"/>
    </xf>
    <xf numFmtId="10" fontId="0" fillId="4" borderId="30" xfId="0" applyNumberFormat="1" applyFont="1" applyFill="1" applyBorder="1" applyAlignment="1" applyProtection="1">
      <alignment horizontal="center"/>
    </xf>
    <xf numFmtId="10" fontId="0" fillId="0" borderId="29" xfId="0" applyNumberFormat="1" applyFont="1" applyBorder="1" applyAlignment="1" applyProtection="1">
      <alignment horizontal="center"/>
    </xf>
    <xf numFmtId="10" fontId="0" fillId="0" borderId="30" xfId="0" applyNumberFormat="1" applyFont="1" applyBorder="1" applyAlignment="1" applyProtection="1">
      <alignment horizontal="center"/>
    </xf>
    <xf numFmtId="0" fontId="2" fillId="2" borderId="14" xfId="0" quotePrefix="1" applyFont="1" applyFill="1" applyBorder="1" applyAlignment="1" applyProtection="1">
      <alignment horizontal="center" wrapText="1"/>
      <protection locked="0" hidden="1"/>
    </xf>
    <xf numFmtId="0" fontId="22"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0" fontId="23" fillId="0" borderId="14" xfId="1" applyNumberFormat="1" applyFont="1" applyBorder="1" applyAlignment="1" applyProtection="1">
      <alignment horizontal="center" vertical="center"/>
      <protection hidden="1"/>
    </xf>
    <xf numFmtId="0" fontId="23" fillId="0" borderId="15" xfId="1" applyNumberFormat="1" applyFont="1" applyBorder="1" applyAlignment="1" applyProtection="1">
      <alignment horizontal="center" vertical="center"/>
      <protection hidden="1"/>
    </xf>
    <xf numFmtId="0" fontId="23" fillId="0" borderId="16" xfId="1" applyNumberFormat="1" applyFont="1" applyBorder="1" applyAlignment="1" applyProtection="1">
      <alignment horizontal="center" vertical="center"/>
      <protection hidden="1"/>
    </xf>
    <xf numFmtId="167" fontId="6" fillId="4" borderId="15" xfId="1" applyNumberFormat="1" applyFont="1" applyFill="1" applyBorder="1" applyAlignment="1" applyProtection="1">
      <alignment horizontal="center" vertical="center"/>
      <protection hidden="1"/>
    </xf>
    <xf numFmtId="167" fontId="6" fillId="4" borderId="16" xfId="1" applyNumberFormat="1" applyFont="1" applyFill="1" applyBorder="1" applyAlignment="1" applyProtection="1">
      <alignment horizontal="center" vertical="center"/>
      <protection hidden="1"/>
    </xf>
    <xf numFmtId="0" fontId="8" fillId="0" borderId="15" xfId="1" applyNumberFormat="1" applyFont="1" applyBorder="1" applyAlignment="1" applyProtection="1">
      <alignment horizontal="center" vertical="center"/>
      <protection hidden="1"/>
    </xf>
    <xf numFmtId="0" fontId="8" fillId="0" borderId="16" xfId="1" applyNumberFormat="1" applyFont="1" applyBorder="1" applyAlignment="1" applyProtection="1">
      <alignment horizontal="center" vertical="center"/>
      <protection hidden="1"/>
    </xf>
    <xf numFmtId="167" fontId="4" fillId="4" borderId="15" xfId="1" applyNumberFormat="1" applyFont="1" applyFill="1" applyBorder="1" applyAlignment="1" applyProtection="1">
      <alignment horizontal="center"/>
      <protection hidden="1"/>
    </xf>
    <xf numFmtId="167" fontId="4" fillId="4" borderId="13" xfId="1" applyNumberFormat="1" applyFont="1" applyFill="1" applyBorder="1" applyAlignment="1" applyProtection="1">
      <alignment horizontal="center"/>
      <protection hidden="1"/>
    </xf>
    <xf numFmtId="167" fontId="4" fillId="4" borderId="16" xfId="1" applyNumberFormat="1" applyFont="1" applyFill="1" applyBorder="1" applyAlignment="1" applyProtection="1">
      <alignment horizontal="center"/>
      <protection hidden="1"/>
    </xf>
    <xf numFmtId="0" fontId="4" fillId="0" borderId="14" xfId="0" applyFont="1" applyBorder="1" applyAlignment="1" applyProtection="1">
      <alignment horizontal="center" wrapText="1"/>
      <protection hidden="1"/>
    </xf>
    <xf numFmtId="167" fontId="4" fillId="6" borderId="14" xfId="1" applyNumberFormat="1" applyFont="1" applyFill="1" applyBorder="1" applyAlignment="1" applyProtection="1">
      <alignment horizontal="center" vertical="center"/>
      <protection hidden="1"/>
    </xf>
    <xf numFmtId="0" fontId="24" fillId="0" borderId="15" xfId="1" applyNumberFormat="1" applyFont="1" applyBorder="1" applyAlignment="1" applyProtection="1">
      <alignment horizontal="center"/>
      <protection hidden="1"/>
    </xf>
    <xf numFmtId="0" fontId="24" fillId="0" borderId="13" xfId="1" applyNumberFormat="1" applyFont="1" applyBorder="1" applyAlignment="1" applyProtection="1">
      <alignment horizontal="center"/>
      <protection hidden="1"/>
    </xf>
    <xf numFmtId="0" fontId="24" fillId="0" borderId="16" xfId="1" applyNumberFormat="1" applyFont="1" applyBorder="1" applyAlignment="1" applyProtection="1">
      <alignment horizontal="center"/>
      <protection hidden="1"/>
    </xf>
    <xf numFmtId="0" fontId="11" fillId="0" borderId="14" xfId="0"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165" fontId="11" fillId="0" borderId="13" xfId="0" applyNumberFormat="1" applyFont="1" applyBorder="1" applyAlignment="1" applyProtection="1">
      <alignment horizontal="center"/>
      <protection hidden="1"/>
    </xf>
    <xf numFmtId="165" fontId="11" fillId="0" borderId="16" xfId="0" applyNumberFormat="1" applyFont="1" applyBorder="1" applyAlignment="1" applyProtection="1">
      <alignment horizontal="center"/>
      <protection hidden="1"/>
    </xf>
    <xf numFmtId="0" fontId="15" fillId="0" borderId="0" xfId="0" applyFont="1" applyAlignment="1" applyProtection="1">
      <alignment horizontal="center"/>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6" xfId="0" applyFont="1" applyBorder="1" applyAlignment="1" applyProtection="1">
      <alignment horizontal="center"/>
      <protection hidden="1"/>
    </xf>
    <xf numFmtId="1" fontId="11" fillId="0" borderId="15" xfId="0" applyNumberFormat="1" applyFont="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1" fillId="0" borderId="16" xfId="0" applyNumberFormat="1" applyFont="1" applyBorder="1" applyAlignment="1" applyProtection="1">
      <alignment horizontal="center"/>
      <protection hidden="1"/>
    </xf>
    <xf numFmtId="0" fontId="12" fillId="0" borderId="15"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6" xfId="0" applyFont="1" applyBorder="1" applyAlignment="1" applyProtection="1">
      <alignment horizontal="center"/>
      <protection hidden="1"/>
    </xf>
    <xf numFmtId="166" fontId="11" fillId="0" borderId="15" xfId="0" applyNumberFormat="1" applyFont="1" applyBorder="1" applyAlignment="1" applyProtection="1">
      <alignment horizontal="center"/>
      <protection hidden="1"/>
    </xf>
    <xf numFmtId="166" fontId="11" fillId="0" borderId="13" xfId="0" applyNumberFormat="1" applyFont="1" applyBorder="1" applyAlignment="1" applyProtection="1">
      <alignment horizontal="center"/>
      <protection hidden="1"/>
    </xf>
    <xf numFmtId="166" fontId="11" fillId="0" borderId="16" xfId="0" applyNumberFormat="1" applyFont="1" applyBorder="1" applyAlignment="1" applyProtection="1">
      <alignment horizontal="center"/>
      <protection hidden="1"/>
    </xf>
    <xf numFmtId="0" fontId="10" fillId="0" borderId="0" xfId="0" applyFont="1" applyAlignment="1" applyProtection="1">
      <alignment horizontal="right"/>
      <protection hidden="1"/>
    </xf>
    <xf numFmtId="0" fontId="17" fillId="0" borderId="0" xfId="0" applyFont="1" applyAlignment="1" applyProtection="1">
      <alignment horizontal="justify" wrapText="1" readingOrder="1"/>
      <protection hidden="1"/>
    </xf>
    <xf numFmtId="0" fontId="18" fillId="0" borderId="0" xfId="0" applyFont="1" applyAlignment="1" applyProtection="1">
      <alignment horizontal="left" wrapText="1"/>
      <protection hidden="1"/>
    </xf>
    <xf numFmtId="0" fontId="18" fillId="0" borderId="12" xfId="0" applyFont="1" applyBorder="1" applyAlignment="1" applyProtection="1">
      <alignment horizontal="center" wrapText="1"/>
      <protection hidden="1"/>
    </xf>
    <xf numFmtId="0" fontId="17" fillId="0" borderId="0" xfId="0" applyFont="1" applyAlignment="1" applyProtection="1">
      <alignment horizontal="center" vertical="center"/>
      <protection hidden="1"/>
    </xf>
    <xf numFmtId="0" fontId="19" fillId="0" borderId="0" xfId="0" applyFont="1" applyAlignment="1" applyProtection="1">
      <alignment horizontal="center"/>
      <protection hidden="1"/>
    </xf>
    <xf numFmtId="0" fontId="17" fillId="0" borderId="0" xfId="0" applyFont="1" applyAlignment="1" applyProtection="1">
      <alignment horizontal="justify" wrapText="1"/>
      <protection hidden="1"/>
    </xf>
    <xf numFmtId="0" fontId="10" fillId="0" borderId="0" xfId="0" applyFont="1" applyAlignment="1" applyProtection="1">
      <alignment horizontal="left"/>
      <protection hidden="1"/>
    </xf>
    <xf numFmtId="0" fontId="17" fillId="0" borderId="0" xfId="0" applyFont="1" applyAlignment="1" applyProtection="1">
      <alignment horizontal="center"/>
      <protection hidden="1"/>
    </xf>
    <xf numFmtId="0" fontId="10" fillId="0" borderId="0" xfId="0" applyFont="1" applyAlignment="1" applyProtection="1">
      <alignment horizontal="center"/>
      <protection hidden="1"/>
    </xf>
    <xf numFmtId="166" fontId="11" fillId="0" borderId="0" xfId="0" applyNumberFormat="1" applyFont="1" applyAlignment="1" applyProtection="1">
      <alignment horizontal="center"/>
      <protection hidden="1"/>
    </xf>
    <xf numFmtId="0" fontId="15" fillId="0" borderId="0" xfId="0" applyFont="1" applyAlignment="1" applyProtection="1">
      <alignment horizontal="center" wrapText="1"/>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20" xfId="0" applyFont="1" applyBorder="1" applyAlignment="1" applyProtection="1">
      <alignment horizontal="center"/>
      <protection hidden="1"/>
    </xf>
    <xf numFmtId="0" fontId="11" fillId="0" borderId="21" xfId="0"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14" fontId="11" fillId="0" borderId="21" xfId="0" applyNumberFormat="1" applyFont="1" applyBorder="1" applyAlignment="1" applyProtection="1">
      <alignment horizontal="center"/>
      <protection hidden="1"/>
    </xf>
    <xf numFmtId="14" fontId="11" fillId="0" borderId="14" xfId="0" applyNumberFormat="1"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6" fillId="0" borderId="0" xfId="0" applyFont="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7" fillId="0" borderId="0" xfId="0" applyFont="1" applyAlignment="1" applyProtection="1">
      <alignment horizontal="right"/>
      <protection hidden="1"/>
    </xf>
    <xf numFmtId="0" fontId="20" fillId="0" borderId="0" xfId="0" applyFont="1" applyAlignment="1" applyProtection="1">
      <alignment horizontal="right"/>
      <protection hidden="1"/>
    </xf>
  </cellXfs>
  <cellStyles count="3">
    <cellStyle name="Comma" xfId="1" builtinId="3"/>
    <cellStyle name="Normal" xfId="0" builtinId="0"/>
    <cellStyle name="Percent" xfId="2" builtinId="5"/>
  </cellStyles>
  <dxfs count="4">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assan%20Desktop/RFC/Calculator/2021/Version%20G-7%202%2020%20(Rates%20Updated%20OC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Working"/>
      <sheetName val="Application"/>
      <sheetName val="Calc-Report"/>
      <sheetName val="CRR"/>
      <sheetName val="Rates"/>
      <sheetName val="Entry"/>
      <sheetName val="Updates"/>
      <sheetName val="MIS"/>
    </sheetNames>
    <sheetDataSet>
      <sheetData sheetId="0">
        <row r="8">
          <cell r="Q8">
            <v>5</v>
          </cell>
          <cell r="R8" t="str">
            <v>Interest Free PLS Saving</v>
          </cell>
        </row>
        <row r="9">
          <cell r="R9" t="str">
            <v>RFC (6 Months)</v>
          </cell>
        </row>
        <row r="10">
          <cell r="R10" t="str">
            <v>RFC 1 Year (Monthly)</v>
          </cell>
        </row>
        <row r="11">
          <cell r="R11" t="str">
            <v>RFC 1 year (6Months)</v>
          </cell>
        </row>
        <row r="12">
          <cell r="R12" t="str">
            <v>RFC 1 Year (Maturity)</v>
          </cell>
        </row>
        <row r="13">
          <cell r="R13" t="str">
            <v>RFC 2 years (Monthly)</v>
          </cell>
        </row>
        <row r="14">
          <cell r="R14" t="str">
            <v>RFC 2 years (6 Months)</v>
          </cell>
        </row>
        <row r="15">
          <cell r="R15" t="str">
            <v>RFC 2Years (Yearly)</v>
          </cell>
        </row>
        <row r="16">
          <cell r="R16" t="str">
            <v>RFC 2 years (Maturity)</v>
          </cell>
        </row>
        <row r="18">
          <cell r="R18" t="str">
            <v>RFC 3 years ( Monthly)</v>
          </cell>
        </row>
        <row r="19">
          <cell r="R19" t="str">
            <v>RFC 3 years (6 Months)</v>
          </cell>
        </row>
        <row r="20">
          <cell r="R20" t="str">
            <v>RFC 3 years (Yearly)</v>
          </cell>
        </row>
        <row r="21">
          <cell r="R21" t="str">
            <v>RFC 3 years (Maturity)</v>
          </cell>
        </row>
        <row r="22">
          <cell r="R22" t="str">
            <v>RFC 4 years ( Monthly)</v>
          </cell>
        </row>
        <row r="23">
          <cell r="R23" t="str">
            <v>RFC 4 years (6 Months)</v>
          </cell>
        </row>
        <row r="24">
          <cell r="R24" t="str">
            <v>RFC 4 years (Yearly)</v>
          </cell>
        </row>
        <row r="25">
          <cell r="R25" t="str">
            <v>RFC 4 years (Maturity)</v>
          </cell>
        </row>
        <row r="26">
          <cell r="R26" t="str">
            <v>RFC 5 years ( Monthly)</v>
          </cell>
        </row>
        <row r="27">
          <cell r="R27" t="str">
            <v>RFC 5 years (6 Months)</v>
          </cell>
        </row>
        <row r="28">
          <cell r="R28" t="str">
            <v>RFC 5 years (Yearly)</v>
          </cell>
        </row>
        <row r="29">
          <cell r="R29" t="str">
            <v>RFC 5 years (Maturity)</v>
          </cell>
        </row>
      </sheetData>
      <sheetData sheetId="1">
        <row r="3">
          <cell r="B3">
            <v>0</v>
          </cell>
        </row>
        <row r="4">
          <cell r="B4">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5"/>
  <sheetViews>
    <sheetView tabSelected="1" workbookViewId="0">
      <selection activeCell="B13" sqref="B13"/>
    </sheetView>
  </sheetViews>
  <sheetFormatPr defaultRowHeight="15" x14ac:dyDescent="0.25"/>
  <cols>
    <col min="1" max="1" width="41" bestFit="1" customWidth="1"/>
    <col min="2" max="2" width="30" customWidth="1"/>
    <col min="3" max="3" width="23.5703125" customWidth="1"/>
    <col min="4" max="4" width="9.7109375" hidden="1" customWidth="1"/>
    <col min="5" max="5" width="11" hidden="1" customWidth="1"/>
    <col min="6" max="6" width="6.5703125" hidden="1" customWidth="1"/>
    <col min="7" max="7" width="10.7109375" hidden="1" customWidth="1"/>
    <col min="8" max="8" width="3" hidden="1" customWidth="1"/>
    <col min="9" max="9" width="25.140625" hidden="1" customWidth="1"/>
    <col min="10" max="10" width="19.7109375" customWidth="1"/>
    <col min="11" max="11" width="15.28515625" style="18" customWidth="1"/>
    <col min="12" max="12" width="13.140625" customWidth="1"/>
    <col min="13" max="13" width="14.5703125" customWidth="1"/>
    <col min="14" max="14" width="18.28515625" customWidth="1"/>
    <col min="15" max="15" width="11.28515625" customWidth="1"/>
    <col min="16" max="16" width="13.7109375" bestFit="1" customWidth="1"/>
  </cols>
  <sheetData>
    <row r="1" spans="1:21" ht="23.25" x14ac:dyDescent="0.35">
      <c r="A1" s="152" t="s">
        <v>32</v>
      </c>
      <c r="B1" s="152"/>
    </row>
    <row r="2" spans="1:21" ht="21" x14ac:dyDescent="0.35">
      <c r="A2" s="153" t="s">
        <v>33</v>
      </c>
      <c r="B2" s="153"/>
      <c r="I2" s="15" t="s">
        <v>15</v>
      </c>
    </row>
    <row r="3" spans="1:21" ht="21" customHeight="1" x14ac:dyDescent="0.35">
      <c r="A3" s="116" t="s">
        <v>105</v>
      </c>
      <c r="B3" s="117"/>
      <c r="D3" t="s">
        <v>6</v>
      </c>
      <c r="E3" s="1" t="str">
        <f>IF(B11="","",B11)</f>
        <v/>
      </c>
      <c r="F3" s="1" t="str">
        <f>TEXT(E3,"mmm-yy")</f>
        <v/>
      </c>
      <c r="G3" s="1" t="e">
        <f>EOMONTH(E3,0)</f>
        <v>#VALUE!</v>
      </c>
      <c r="H3" t="e">
        <f>IF(F3=F4,G5,G3-B11+1)</f>
        <v>#VALUE!</v>
      </c>
      <c r="I3" s="15" t="s">
        <v>16</v>
      </c>
    </row>
    <row r="4" spans="1:21" ht="21" x14ac:dyDescent="0.35">
      <c r="A4" s="116" t="s">
        <v>106</v>
      </c>
      <c r="B4" s="151"/>
      <c r="D4" t="s">
        <v>29</v>
      </c>
      <c r="E4" s="1" t="str">
        <f>IF(B13="","",B13)</f>
        <v/>
      </c>
      <c r="F4" s="1" t="str">
        <f>TEXT(E4,"mmm-yy")</f>
        <v/>
      </c>
      <c r="G4" s="1" t="e">
        <f>EOMONTH(B13,-1)+1</f>
        <v>#NUM!</v>
      </c>
      <c r="H4" t="e">
        <f>E4-G4</f>
        <v>#VALUE!</v>
      </c>
      <c r="I4" s="15" t="s">
        <v>17</v>
      </c>
    </row>
    <row r="5" spans="1:21" ht="21" x14ac:dyDescent="0.35">
      <c r="A5" s="153" t="s">
        <v>101</v>
      </c>
      <c r="B5" s="153"/>
      <c r="C5" s="108" t="s">
        <v>102</v>
      </c>
      <c r="E5" s="21" t="s">
        <v>30</v>
      </c>
      <c r="F5" s="21"/>
      <c r="G5" s="105" t="e">
        <f>_xlfn.DAYS(E4,E3)</f>
        <v>#VALUE!</v>
      </c>
      <c r="I5" s="15" t="s">
        <v>18</v>
      </c>
    </row>
    <row r="6" spans="1:21" ht="21" x14ac:dyDescent="0.35">
      <c r="A6" s="69" t="s">
        <v>7</v>
      </c>
      <c r="B6" s="70"/>
      <c r="C6" s="109"/>
      <c r="E6" s="1"/>
      <c r="F6" s="1"/>
      <c r="I6" s="15" t="s">
        <v>19</v>
      </c>
    </row>
    <row r="7" spans="1:21" ht="21.75" thickBot="1" x14ac:dyDescent="0.4">
      <c r="A7" s="4" t="s">
        <v>8</v>
      </c>
      <c r="B7" s="5"/>
      <c r="C7" s="109"/>
    </row>
    <row r="8" spans="1:21" ht="21" x14ac:dyDescent="0.35">
      <c r="A8" s="3" t="s">
        <v>9</v>
      </c>
      <c r="B8" s="6"/>
      <c r="C8" s="109"/>
      <c r="I8" s="15" t="s">
        <v>89</v>
      </c>
    </row>
    <row r="9" spans="1:21" ht="21" x14ac:dyDescent="0.35">
      <c r="A9" s="7" t="s">
        <v>82</v>
      </c>
      <c r="B9" s="8"/>
      <c r="C9" s="109"/>
      <c r="I9" s="15" t="s">
        <v>88</v>
      </c>
    </row>
    <row r="10" spans="1:21" ht="21.75" thickBot="1" x14ac:dyDescent="0.4">
      <c r="A10" s="4" t="s">
        <v>81</v>
      </c>
      <c r="B10" s="9" t="s">
        <v>15</v>
      </c>
      <c r="C10" s="109"/>
    </row>
    <row r="11" spans="1:21" ht="21.75" thickBot="1" x14ac:dyDescent="0.4">
      <c r="A11" s="3" t="s">
        <v>10</v>
      </c>
      <c r="B11" s="73"/>
      <c r="C11" s="108" t="s">
        <v>103</v>
      </c>
      <c r="I11" s="2" t="s">
        <v>90</v>
      </c>
    </row>
    <row r="12" spans="1:21" ht="21.75" thickBot="1" x14ac:dyDescent="0.4">
      <c r="A12" s="10" t="s">
        <v>104</v>
      </c>
      <c r="B12" s="75">
        <f>IF(B10=I2,EDATE(B11,12),IF(B10=I3,EDATE(B11,24),IF(B10=I4,EDATE(B11,36),IF(B10=I5,EDATE(B11,48),IF(B10=I6,EDATE(B11,60),"")))))</f>
        <v>366</v>
      </c>
      <c r="C12" s="115" t="str">
        <f>IF(B12&lt;B13,"INPUT ROLLOVER DATE","")</f>
        <v/>
      </c>
      <c r="I12" s="2" t="s">
        <v>91</v>
      </c>
    </row>
    <row r="13" spans="1:21" ht="21.75" thickBot="1" x14ac:dyDescent="0.4">
      <c r="A13" s="11" t="s">
        <v>11</v>
      </c>
      <c r="B13" s="73"/>
      <c r="C13" s="110" t="str">
        <f ca="1">IF(B13&gt;TODAY(),"Input Correct Date",IF(B11&gt;B13,"Issuance/Re-issuance Date Cannot be greater than Premature Encashment Date",IF(B12=B13+1,"The Certificate will mature today. Please encash Certificate tomorrow.","OK")))</f>
        <v>OK</v>
      </c>
      <c r="I13" s="2" t="s">
        <v>92</v>
      </c>
    </row>
    <row r="14" spans="1:21" ht="21.75" hidden="1" thickBot="1" x14ac:dyDescent="0.4">
      <c r="A14" s="12" t="s">
        <v>12</v>
      </c>
      <c r="B14" s="22">
        <f>B13</f>
        <v>0</v>
      </c>
      <c r="I14" s="2" t="s">
        <v>93</v>
      </c>
      <c r="R14" s="16"/>
      <c r="S14" s="16"/>
      <c r="T14" s="15"/>
      <c r="U14" s="15"/>
    </row>
    <row r="15" spans="1:21" ht="21" x14ac:dyDescent="0.35">
      <c r="A15" s="13" t="s">
        <v>13</v>
      </c>
      <c r="B15" s="72" t="s">
        <v>90</v>
      </c>
      <c r="C15" s="74" t="str">
        <f>IF(B15="Death of Certificate Holder","Encash on face value","")</f>
        <v/>
      </c>
      <c r="R15" s="16"/>
      <c r="S15" s="16"/>
      <c r="T15" s="15"/>
      <c r="U15" s="15"/>
    </row>
    <row r="16" spans="1:21" ht="21.75" thickBot="1" x14ac:dyDescent="0.4">
      <c r="A16" s="14" t="s">
        <v>14</v>
      </c>
      <c r="B16" s="71" t="s">
        <v>89</v>
      </c>
      <c r="R16" s="16"/>
      <c r="S16" s="16"/>
      <c r="T16" s="15"/>
      <c r="U16" s="15"/>
    </row>
    <row r="17" spans="3:21" x14ac:dyDescent="0.25">
      <c r="R17" s="16"/>
      <c r="S17" s="16"/>
      <c r="T17" s="15"/>
      <c r="U17" s="15"/>
    </row>
    <row r="19" spans="3:21" x14ac:dyDescent="0.25">
      <c r="C19" s="84"/>
    </row>
    <row r="71" spans="10:17" x14ac:dyDescent="0.25">
      <c r="J71" s="16"/>
      <c r="K71" s="20"/>
      <c r="L71" s="16"/>
      <c r="M71" s="16"/>
      <c r="N71" s="16"/>
      <c r="O71" s="16"/>
      <c r="P71" s="16"/>
    </row>
    <row r="72" spans="10:17" x14ac:dyDescent="0.25">
      <c r="J72" s="16"/>
      <c r="K72" s="20"/>
      <c r="L72" s="16"/>
      <c r="M72" s="16"/>
      <c r="N72" s="16"/>
      <c r="O72" s="16"/>
      <c r="P72" s="16"/>
      <c r="Q72" s="16"/>
    </row>
    <row r="73" spans="10:17" x14ac:dyDescent="0.25">
      <c r="J73" s="16"/>
      <c r="K73" s="20"/>
      <c r="L73" s="16"/>
      <c r="M73" s="16"/>
      <c r="N73" s="16"/>
      <c r="O73" s="16"/>
      <c r="P73" s="16"/>
      <c r="Q73" s="16"/>
    </row>
    <row r="74" spans="10:17" x14ac:dyDescent="0.25">
      <c r="J74" s="16"/>
      <c r="K74" s="20"/>
      <c r="L74" s="16"/>
      <c r="M74" s="16"/>
      <c r="N74" s="16"/>
      <c r="O74" s="16"/>
      <c r="P74" s="16"/>
      <c r="Q74" s="16"/>
    </row>
    <row r="75" spans="10:17" x14ac:dyDescent="0.25">
      <c r="Q75" s="16"/>
    </row>
  </sheetData>
  <sheetProtection algorithmName="SHA-512" hashValue="eJt85GWjc15g6zsUTsKE+eVe80VY4sz8n0FlWvQ17o5TRRVIPl8suUn6kRmBij9NFIAwUR4BLaCys6lxRFHGPA==" saltValue="TGCoCLuWt1SsXfJ/fjITZQ==" spinCount="100000" sheet="1" objects="1" scenarios="1"/>
  <mergeCells count="3">
    <mergeCell ref="A1:B1"/>
    <mergeCell ref="A2:B2"/>
    <mergeCell ref="A5:B5"/>
  </mergeCells>
  <conditionalFormatting sqref="B3:B4">
    <cfRule type="expression" dxfId="3" priority="4">
      <formula>$B$4=""</formula>
    </cfRule>
  </conditionalFormatting>
  <conditionalFormatting sqref="C13">
    <cfRule type="containsText" dxfId="2" priority="3" operator="containsText" text="Input Correct Date">
      <formula>NOT(ISERROR(SEARCH("Input Correct Date",C13)))</formula>
    </cfRule>
    <cfRule type="containsText" dxfId="1" priority="2" operator="containsText" text="Issuance/Re-issuance Date Cannot be greater than Premature Encashment Date">
      <formula>NOT(ISERROR(SEARCH("Issuance/Re-issuance Date Cannot be greater than Premature Encashment Date",C13)))</formula>
    </cfRule>
  </conditionalFormatting>
  <conditionalFormatting sqref="C15">
    <cfRule type="containsText" dxfId="0" priority="1" operator="containsText" text="Encash on face value">
      <formula>NOT(ISERROR(SEARCH("Encash on face value",C15)))</formula>
    </cfRule>
  </conditionalFormatting>
  <dataValidations count="4">
    <dataValidation type="list" allowBlank="1" showInputMessage="1" showErrorMessage="1" sqref="D14" xr:uid="{00000000-0002-0000-0000-000000000000}">
      <formula1>$G$2:$G$5</formula1>
    </dataValidation>
    <dataValidation type="list" allowBlank="1" showInputMessage="1" showErrorMessage="1" sqref="B10 D9" xr:uid="{00000000-0002-0000-0000-000001000000}">
      <formula1>$I$2:$I$6</formula1>
    </dataValidation>
    <dataValidation type="list" allowBlank="1" showInputMessage="1" showErrorMessage="1" sqref="B15" xr:uid="{00000000-0002-0000-0000-000002000000}">
      <formula1>$I$11:$I$14</formula1>
    </dataValidation>
    <dataValidation type="list" allowBlank="1" showInputMessage="1" showErrorMessage="1" sqref="B16" xr:uid="{00000000-0002-0000-0000-000003000000}">
      <formula1>$I$8:$I$9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6"/>
  <sheetViews>
    <sheetView workbookViewId="0">
      <selection activeCell="G12" sqref="G12"/>
    </sheetView>
  </sheetViews>
  <sheetFormatPr defaultColWidth="17.140625" defaultRowHeight="15" x14ac:dyDescent="0.25"/>
  <cols>
    <col min="1" max="1" width="9.7109375" bestFit="1" customWidth="1"/>
    <col min="2" max="2" width="15.140625" customWidth="1"/>
    <col min="3" max="3" width="13.140625" bestFit="1" customWidth="1"/>
    <col min="4" max="5" width="17.140625" hidden="1" customWidth="1"/>
    <col min="7" max="7" width="17.140625" customWidth="1"/>
    <col min="8" max="8" width="17.140625" hidden="1" customWidth="1"/>
    <col min="9" max="9" width="15" hidden="1" customWidth="1"/>
    <col min="11" max="11" width="19.42578125" customWidth="1"/>
    <col min="13" max="13" width="40.28515625" customWidth="1"/>
  </cols>
  <sheetData>
    <row r="1" spans="1:14" ht="15.75" x14ac:dyDescent="0.25">
      <c r="A1" s="161" t="s">
        <v>83</v>
      </c>
      <c r="B1" s="162"/>
      <c r="C1" s="163"/>
      <c r="D1" s="56"/>
      <c r="E1" s="55"/>
      <c r="F1" s="161" t="s">
        <v>84</v>
      </c>
      <c r="G1" s="163"/>
      <c r="H1" s="55"/>
      <c r="I1" s="55"/>
      <c r="J1" s="161" t="s">
        <v>9</v>
      </c>
      <c r="K1" s="162"/>
      <c r="L1" s="163"/>
      <c r="M1" s="55"/>
      <c r="N1" s="55"/>
    </row>
    <row r="2" spans="1:14" ht="15.75" x14ac:dyDescent="0.25">
      <c r="A2" s="167">
        <f>Input!B3</f>
        <v>0</v>
      </c>
      <c r="B2" s="167"/>
      <c r="C2" s="168"/>
      <c r="D2" s="57"/>
      <c r="E2" s="55"/>
      <c r="F2" s="166">
        <f>Input!B6</f>
        <v>0</v>
      </c>
      <c r="G2" s="168"/>
      <c r="H2" s="55"/>
      <c r="I2" s="55"/>
      <c r="J2" s="166">
        <f>Input!B8</f>
        <v>0</v>
      </c>
      <c r="K2" s="167"/>
      <c r="L2" s="168"/>
      <c r="M2" s="55"/>
      <c r="N2" s="55"/>
    </row>
    <row r="3" spans="1:14" s="19" customFormat="1" ht="30" x14ac:dyDescent="0.25">
      <c r="A3" s="157" t="s">
        <v>23</v>
      </c>
      <c r="B3" s="158"/>
      <c r="C3" s="67" t="s">
        <v>85</v>
      </c>
      <c r="D3" s="76"/>
      <c r="E3" s="77"/>
      <c r="F3" s="58" t="s">
        <v>24</v>
      </c>
      <c r="G3" s="58" t="s">
        <v>25</v>
      </c>
      <c r="H3" s="77"/>
      <c r="I3" s="77"/>
      <c r="J3" s="68" t="s">
        <v>26</v>
      </c>
      <c r="K3" s="58" t="s">
        <v>27</v>
      </c>
      <c r="L3" s="58" t="s">
        <v>28</v>
      </c>
      <c r="M3" s="165" t="s">
        <v>98</v>
      </c>
      <c r="N3" s="165"/>
    </row>
    <row r="4" spans="1:14" ht="33.75" customHeight="1" x14ac:dyDescent="0.25">
      <c r="A4" s="159" t="str">
        <f>TEXT(Input!$B$9,"#,###,###.00")</f>
        <v>.00</v>
      </c>
      <c r="B4" s="160"/>
      <c r="C4" s="59" t="str">
        <f>IFERROR(Input!G5,"")</f>
        <v/>
      </c>
      <c r="D4" s="78"/>
      <c r="E4" s="79"/>
      <c r="F4" s="62" t="str">
        <f>TEXT(SUM('Calculation sheet'!$G$7:$G$66),"#,###,###.00")</f>
        <v>.00</v>
      </c>
      <c r="G4" s="62" t="str">
        <f>TEXT(SUM('Calculation sheet'!$K$7:$K$66),"#,###,###.00")</f>
        <v>.00</v>
      </c>
      <c r="H4" s="79"/>
      <c r="I4" s="79"/>
      <c r="J4" s="60" t="str">
        <f>TEXT(A4+F4-G4,"#,###,###.00")</f>
        <v>.00</v>
      </c>
      <c r="K4" s="61" t="str">
        <f>TEXT(G4-F4,"#,###,###.00")</f>
        <v>.00</v>
      </c>
      <c r="L4" s="61" t="str">
        <f>Input!B16</f>
        <v>Yes</v>
      </c>
      <c r="M4" s="164" t="str">
        <f>IF(K4&gt;0,"Recover Rs. "&amp;TEXT(K4,"#,###,##.00")&amp;"/- From Customer Account and Credit PL 52671 (Income on Pre Mature Encashment) ",IF(K4&lt;0,"Pay Additional Profit Rs."&amp;ABS(TEXT(K4,"#,###,##.00"))&amp;"/- by debiting the Payable GSL of "&amp;L5,""))</f>
        <v xml:space="preserve">Recover Rs. .00/- From Customer Account and Credit PL 52671 (Income on Pre Mature Encashment) </v>
      </c>
      <c r="N4" s="164"/>
    </row>
    <row r="5" spans="1:14" ht="27.75" customHeight="1" x14ac:dyDescent="0.25">
      <c r="A5" s="154" t="s">
        <v>99</v>
      </c>
      <c r="B5" s="154"/>
      <c r="C5" s="154"/>
      <c r="D5" s="80"/>
      <c r="E5" s="79"/>
      <c r="F5" s="66" t="str">
        <f>IFERROR(IF(AND($C$4&gt;0,$C$4&lt;365),"IMC PLS Rate",IF(AND($C$4&gt;=365,$C$4&lt;730),"IMC 1 Year",IF(AND($C$4&gt;=730,$C$4&lt;1095),"IMC 2 Year",IF(AND($C$4&gt;=1095,$C$4&lt;1460),"IMC 3 Year",IF(AND($C$4&gt;=1460,$C$4&lt;1825),"IMC 4 Year",IF(AND($C$4&gt;=1825),"IMC 5 Year","")))))),"")</f>
        <v>IMC 5 Year</v>
      </c>
      <c r="G5" s="106" t="str">
        <f>Input!C12</f>
        <v/>
      </c>
      <c r="H5" s="64"/>
      <c r="I5" s="65"/>
      <c r="J5" s="155" t="s">
        <v>100</v>
      </c>
      <c r="K5" s="156"/>
      <c r="L5" s="63" t="str">
        <f>Input!B10</f>
        <v>IMC (1 Year)</v>
      </c>
      <c r="M5" s="81"/>
      <c r="N5" s="81"/>
    </row>
    <row r="6" spans="1:14" ht="30" x14ac:dyDescent="0.25">
      <c r="A6" s="126" t="s">
        <v>20</v>
      </c>
      <c r="B6" s="86" t="s">
        <v>0</v>
      </c>
      <c r="C6" s="86" t="s">
        <v>1</v>
      </c>
      <c r="D6" s="87" t="s">
        <v>94</v>
      </c>
      <c r="E6" s="87" t="s">
        <v>95</v>
      </c>
      <c r="F6" s="87" t="s">
        <v>2</v>
      </c>
      <c r="G6" s="87" t="s">
        <v>86</v>
      </c>
      <c r="H6" s="87" t="s">
        <v>96</v>
      </c>
      <c r="I6" s="87" t="s">
        <v>97</v>
      </c>
      <c r="J6" s="87" t="s">
        <v>4</v>
      </c>
      <c r="K6" s="86" t="s">
        <v>87</v>
      </c>
      <c r="L6" s="127" t="s">
        <v>5</v>
      </c>
      <c r="M6" s="55"/>
      <c r="N6" s="55"/>
    </row>
    <row r="7" spans="1:14" x14ac:dyDescent="0.25">
      <c r="A7" s="128">
        <v>1</v>
      </c>
      <c r="B7" s="131" t="str">
        <f>IF(Input!B11="","",Input!E3)</f>
        <v/>
      </c>
      <c r="C7" s="132" t="str">
        <f>IF('Calculation sheet'!$B7="","",Input!H3)</f>
        <v/>
      </c>
      <c r="D7" s="133" t="str">
        <f>IFERROR(IF(AND($C$4&gt;0,$C$4&lt;365),VLOOKUP(DATE(YEAR('Calculation sheet'!$B7),MONTH('Calculation sheet'!$B7),1),Rates!$A$2:$B$500,2,0),IF(AND($C$4&gt;=365,$C$4&lt;730),VLOOKUP(DATE(YEAR('Calculation sheet'!$B7),MONTH('Calculation sheet'!$B7),1),Rates!$A$2:$C$500,3,0),IF(AND($C$4&gt;=730,$C$4&lt;1095),VLOOKUP(DATE(YEAR('Calculation sheet'!$B7),MONTH('Calculation sheet'!$B7),1),Rates!$A$2:$D$500,4,0),IF(AND($C$4&gt;=1095,$C$4&lt;1460),VLOOKUP(DATE(YEAR('Calculation sheet'!$B7),MONTH('Calculation sheet'!$B7),1),Rates!$A$2:$E$500,5,0),IF(AND($C$4&gt;=1460,$C$4&lt;1825),VLOOKUP(DATE(YEAR('Calculation sheet'!$B7),MONTH('Calculation sheet'!$B7),1),Rates!$A$2:$F$500,6,0),VLOOKUP(DATE(YEAR('Calculation sheet'!$B7),MONTH('Calculation sheet'!$B7),1),Rates!$A$2:$G$500,7,0)))))),"")</f>
        <v/>
      </c>
      <c r="E7" s="133" t="str">
        <f>IF(AND('Calculation sheet'!$C7&lt;&gt;0,'Calculation sheet'!$D7=0%),D6,'Calculation sheet'!$D7)</f>
        <v/>
      </c>
      <c r="F7" s="133" t="str">
        <f>IF(AND('Calculation sheet'!$C7&lt;&gt;0,'Calculation sheet'!$E7=0%),E6,'Calculation sheet'!$E7)</f>
        <v/>
      </c>
      <c r="G7" s="134" t="str">
        <f>IFERROR(IF('Calculation sheet'!$F7&lt;&gt;"",$A$4*'Calculation sheet'!$C7*'Calculation sheet'!$F7/365,""),"")</f>
        <v/>
      </c>
      <c r="H7" s="135" t="str">
        <f>IFERROR(IF(Input!$B$10=Input!$I$2,VLOOKUP(DATE(YEAR('Calculation sheet'!$B7),MONTH('Calculation sheet'!$B7),1),Rates!$A$2:$C$500,3,0),IF(Input!$B$10=Input!$I$3,VLOOKUP(DATE(YEAR('Calculation sheet'!$B7),MONTH('Calculation sheet'!$B7),1),Rates!$A$2:$D$500,4,0),IF(Input!$B$10=Input!$I$4,VLOOKUP(DATE(YEAR('Calculation sheet'!$B7),MONTH('Calculation sheet'!$B7),1),Rates!$A$2:$E$500,5,0),IF(Input!$B$10=Input!$I$5,VLOOKUP(DATE(YEAR('Calculation sheet'!$B7),MONTH('Calculation sheet'!$B7),1),Rates!$A$2:$F$500,6,0),IF(Input!$B$10=Input!$I$6,VLOOKUP(DATE(YEAR('Calculation sheet'!$B7),MONTH('Calculation sheet'!$B7),1),Rates!$A$2:$G$500,7,0),""))))),"")</f>
        <v/>
      </c>
      <c r="I7" s="135" t="str">
        <f>IF(AND('Calculation sheet'!$C7&lt;&gt;0,'Calculation sheet'!$H7=0%),H6,'Calculation sheet'!$H7)</f>
        <v/>
      </c>
      <c r="J7" s="136" t="str">
        <f>IF(AND('Calculation sheet'!$C7&lt;&gt;0,'Calculation sheet'!$I7=0%),I6,'Calculation sheet'!$I7)</f>
        <v/>
      </c>
      <c r="K7" s="137" t="str">
        <f>IFERROR($A$4*'Calculation sheet'!$C7*'Calculation sheet'!$J7/365,"")</f>
        <v/>
      </c>
      <c r="L7" s="138" t="str">
        <f>IFERROR('Calculation sheet'!$K7-'Calculation sheet'!$G7,"")</f>
        <v/>
      </c>
      <c r="M7" s="55"/>
      <c r="N7" s="55"/>
    </row>
    <row r="8" spans="1:14" x14ac:dyDescent="0.25">
      <c r="A8" s="129">
        <v>2</v>
      </c>
      <c r="B8" s="139" t="str">
        <f>IFERROR(IF(DATE(YEAR(B7),MONTH(B7),1)&gt;=DATE(YEAR(Input!$E$4),MONTH(Input!$E$4),1),"",DATE(YEAR(B7),MONTH(B7)+1,1)),"")</f>
        <v/>
      </c>
      <c r="C8" s="140" t="str">
        <f>IFERROR(IF(DATE(YEAR('Calculation sheet'!$B8),MONTH('Calculation sheet'!$B8),1)=DATE(YEAR(Input!$E$4),MONTH(Input!$E$4),1),Input!$H$4,IF('Calculation sheet'!$B8&lt;&gt;"",DAY(EOMONTH('Calculation sheet'!$B8,0)),"")),"")</f>
        <v/>
      </c>
      <c r="D8" s="141" t="str">
        <f>IFERROR(IF(AND($C$4&gt;0,$C$4&lt;365),VLOOKUP(DATE(YEAR('Calculation sheet'!$B8),MONTH('Calculation sheet'!$B8),1),Rates!$A$2:$B$500,2,0),IF(AND($C$4&gt;=365,$C$4&lt;730),VLOOKUP(DATE(YEAR('Calculation sheet'!$B8),MONTH('Calculation sheet'!$B8),1),Rates!$A$2:$C$500,3,0),IF(AND($C$4&gt;=730,$C$4&lt;1095),VLOOKUP(DATE(YEAR('Calculation sheet'!$B8),MONTH('Calculation sheet'!$B8),1),Rates!$A$2:$D$500,4,0),IF(AND($C$4&gt;=1095,$C$4&lt;1460),VLOOKUP(DATE(YEAR('Calculation sheet'!$B8),MONTH('Calculation sheet'!$B8),1),Rates!$A$2:$E$500,5,0),IF(AND($C$4&gt;=1460,$C$4&lt;1825),VLOOKUP(DATE(YEAR('Calculation sheet'!$B8),MONTH('Calculation sheet'!$B8),1),Rates!$A$2:$F$500,6,0),VLOOKUP(DATE(YEAR('Calculation sheet'!$B8),MONTH('Calculation sheet'!$B8),1),Rates!$A$2:$G$500,7,0)))))),"")</f>
        <v/>
      </c>
      <c r="E8" s="141" t="str">
        <f>IF(AND('Calculation sheet'!$C8&lt;&gt;0,'Calculation sheet'!$D8=0%),D7,'Calculation sheet'!$D8)</f>
        <v/>
      </c>
      <c r="F8" s="141" t="str">
        <f>IF(AND('Calculation sheet'!$C8&lt;&gt;0,'Calculation sheet'!$E8=0%),E7,'Calculation sheet'!$E8)</f>
        <v/>
      </c>
      <c r="G8" s="142" t="str">
        <f>IFERROR(IF('Calculation sheet'!$F8&lt;&gt;"",$A$4*'Calculation sheet'!$C8*'Calculation sheet'!$F8/365,""),"")</f>
        <v/>
      </c>
      <c r="H8" s="143" t="str">
        <f>IFERROR(IF(Input!$B$10=Input!$I$2,VLOOKUP(DATE(YEAR('Calculation sheet'!$B8),MONTH('Calculation sheet'!$B8),1),Rates!$A$2:$C$500,3,0),IF(Input!$B$10=Input!$I$3,VLOOKUP(DATE(YEAR('Calculation sheet'!$B8),MONTH('Calculation sheet'!$B8),1),Rates!$A$2:$D$500,4,0),IF(Input!$B$10=Input!$I$4,VLOOKUP(DATE(YEAR('Calculation sheet'!$B8),MONTH('Calculation sheet'!$B8),1),Rates!$A$2:$E$500,5,0),IF(Input!$B$10=Input!$I$5,VLOOKUP(DATE(YEAR('Calculation sheet'!$B8),MONTH('Calculation sheet'!$B8),1),Rates!$A$2:$F$500,6,0),IF(Input!$B$10=Input!$I$6,VLOOKUP(DATE(YEAR('Calculation sheet'!$B8),MONTH('Calculation sheet'!$B8),1),Rates!$A$2:$G$500,7,0),""))))),"")</f>
        <v/>
      </c>
      <c r="I8" s="143" t="str">
        <f>IF(AND('Calculation sheet'!$C8&lt;&gt;0,'Calculation sheet'!$H8=0%),H7,'Calculation sheet'!$H8)</f>
        <v/>
      </c>
      <c r="J8" s="144" t="str">
        <f>IF(AND('Calculation sheet'!$C8&lt;&gt;0,'Calculation sheet'!$I8=0%),I7,'Calculation sheet'!$I8)</f>
        <v/>
      </c>
      <c r="K8" s="145" t="str">
        <f>IFERROR($A$4*'Calculation sheet'!$C8*'Calculation sheet'!$J8/365,"")</f>
        <v/>
      </c>
      <c r="L8" s="146" t="str">
        <f>IFERROR('Calculation sheet'!$K8-'Calculation sheet'!$G8,"")</f>
        <v/>
      </c>
      <c r="M8" s="55"/>
      <c r="N8" s="55"/>
    </row>
    <row r="9" spans="1:14" x14ac:dyDescent="0.25">
      <c r="A9" s="128">
        <v>3</v>
      </c>
      <c r="B9" s="131" t="str">
        <f>IFERROR(IF(DATE(YEAR(B8),MONTH(B8),1)&gt;=DATE(YEAR(Input!$E$4),MONTH(Input!$E$4),1),"",DATE(YEAR(B8),MONTH(B8)+1,1)),"")</f>
        <v/>
      </c>
      <c r="C9" s="132" t="str">
        <f>IFERROR(IF(DATE(YEAR('Calculation sheet'!$B9),MONTH('Calculation sheet'!$B9),1)=DATE(YEAR(Input!$E$4),MONTH(Input!$E$4),1),Input!$H$4,IF('Calculation sheet'!$B9&lt;&gt;"",DAY(EOMONTH('Calculation sheet'!$B9,0)),"")),"")</f>
        <v/>
      </c>
      <c r="D9" s="133" t="str">
        <f>IFERROR(IF(AND($C$4&gt;0,$C$4&lt;365),VLOOKUP(DATE(YEAR('Calculation sheet'!$B9),MONTH('Calculation sheet'!$B9),1),Rates!$A$2:$B$500,2,0),IF(AND($C$4&gt;=365,$C$4&lt;730),VLOOKUP(DATE(YEAR('Calculation sheet'!$B9),MONTH('Calculation sheet'!$B9),1),Rates!$A$2:$C$500,3,0),IF(AND($C$4&gt;=730,$C$4&lt;1095),VLOOKUP(DATE(YEAR('Calculation sheet'!$B9),MONTH('Calculation sheet'!$B9),1),Rates!$A$2:$D$500,4,0),IF(AND($C$4&gt;=1095,$C$4&lt;1460),VLOOKUP(DATE(YEAR('Calculation sheet'!$B9),MONTH('Calculation sheet'!$B9),1),Rates!$A$2:$E$500,5,0),IF(AND($C$4&gt;=1460,$C$4&lt;1825),VLOOKUP(DATE(YEAR('Calculation sheet'!$B9),MONTH('Calculation sheet'!$B9),1),Rates!$A$2:$F$500,6,0),VLOOKUP(DATE(YEAR('Calculation sheet'!$B9),MONTH('Calculation sheet'!$B9),1),Rates!$A$2:$G$500,7,0)))))),"")</f>
        <v/>
      </c>
      <c r="E9" s="133" t="str">
        <f>IF(AND('Calculation sheet'!$C9&lt;&gt;0,'Calculation sheet'!$D9=0%),D8,'Calculation sheet'!$D9)</f>
        <v/>
      </c>
      <c r="F9" s="133" t="str">
        <f>IF(AND('Calculation sheet'!$C9&lt;&gt;0,'Calculation sheet'!$E9=0%),E8,'Calculation sheet'!$E9)</f>
        <v/>
      </c>
      <c r="G9" s="134" t="str">
        <f>IFERROR(IF('Calculation sheet'!$F9&lt;&gt;"",$A$4*'Calculation sheet'!$C9*'Calculation sheet'!$F9/365,""),"")</f>
        <v/>
      </c>
      <c r="H9" s="135" t="str">
        <f>IFERROR(IF(Input!$B$10=Input!$I$2,VLOOKUP(DATE(YEAR('Calculation sheet'!$B9),MONTH('Calculation sheet'!$B9),1),Rates!$A$2:$C$500,3,0),IF(Input!$B$10=Input!$I$3,VLOOKUP(DATE(YEAR('Calculation sheet'!$B9),MONTH('Calculation sheet'!$B9),1),Rates!$A$2:$D$500,4,0),IF(Input!$B$10=Input!$I$4,VLOOKUP(DATE(YEAR('Calculation sheet'!$B9),MONTH('Calculation sheet'!$B9),1),Rates!$A$2:$E$500,5,0),IF(Input!$B$10=Input!$I$5,VLOOKUP(DATE(YEAR('Calculation sheet'!$B9),MONTH('Calculation sheet'!$B9),1),Rates!$A$2:$F$500,6,0),IF(Input!$B$10=Input!$I$6,VLOOKUP(DATE(YEAR('Calculation sheet'!$B9),MONTH('Calculation sheet'!$B9),1),Rates!$A$2:$G$500,7,0),""))))),"")</f>
        <v/>
      </c>
      <c r="I9" s="135" t="str">
        <f>IF(AND('Calculation sheet'!$C9&lt;&gt;0,'Calculation sheet'!$H9=0%),H8,'Calculation sheet'!$H9)</f>
        <v/>
      </c>
      <c r="J9" s="136" t="str">
        <f>IF(AND('Calculation sheet'!$C9&lt;&gt;0,'Calculation sheet'!$I9=0%),I8,'Calculation sheet'!$I9)</f>
        <v/>
      </c>
      <c r="K9" s="137" t="str">
        <f>IFERROR($A$4*'Calculation sheet'!$C9*'Calculation sheet'!$J9/365,"")</f>
        <v/>
      </c>
      <c r="L9" s="138" t="str">
        <f>IFERROR('Calculation sheet'!$K9-'Calculation sheet'!$G9,"")</f>
        <v/>
      </c>
      <c r="M9" s="55"/>
      <c r="N9" s="55"/>
    </row>
    <row r="10" spans="1:14" x14ac:dyDescent="0.25">
      <c r="A10" s="129">
        <v>4</v>
      </c>
      <c r="B10" s="139" t="str">
        <f>IFERROR(IF(DATE(YEAR(B9),MONTH(B9),1)&gt;=DATE(YEAR(Input!$E$4),MONTH(Input!$E$4),1),"",DATE(YEAR(B9),MONTH(B9)+1,1)),"")</f>
        <v/>
      </c>
      <c r="C10" s="140" t="str">
        <f>IFERROR(IF(DATE(YEAR('Calculation sheet'!$B10),MONTH('Calculation sheet'!$B10),1)=DATE(YEAR(Input!$E$4),MONTH(Input!$E$4),1),Input!$H$4,IF('Calculation sheet'!$B10&lt;&gt;"",DAY(EOMONTH('Calculation sheet'!$B10,0)),"")),"")</f>
        <v/>
      </c>
      <c r="D10" s="141" t="str">
        <f>IFERROR(IF(AND($C$4&gt;0,$C$4&lt;365),VLOOKUP(DATE(YEAR('Calculation sheet'!$B10),MONTH('Calculation sheet'!$B10),1),Rates!$A$2:$B$500,2,0),IF(AND($C$4&gt;=365,$C$4&lt;730),VLOOKUP(DATE(YEAR('Calculation sheet'!$B10),MONTH('Calculation sheet'!$B10),1),Rates!$A$2:$C$500,3,0),IF(AND($C$4&gt;=730,$C$4&lt;1095),VLOOKUP(DATE(YEAR('Calculation sheet'!$B10),MONTH('Calculation sheet'!$B10),1),Rates!$A$2:$D$500,4,0),IF(AND($C$4&gt;=1095,$C$4&lt;1460),VLOOKUP(DATE(YEAR('Calculation sheet'!$B10),MONTH('Calculation sheet'!$B10),1),Rates!$A$2:$E$500,5,0),IF(AND($C$4&gt;=1460,$C$4&lt;1825),VLOOKUP(DATE(YEAR('Calculation sheet'!$B10),MONTH('Calculation sheet'!$B10),1),Rates!$A$2:$F$500,6,0),VLOOKUP(DATE(YEAR('Calculation sheet'!$B10),MONTH('Calculation sheet'!$B10),1),Rates!$A$2:$G$500,7,0)))))),"")</f>
        <v/>
      </c>
      <c r="E10" s="141" t="str">
        <f>IF(AND('Calculation sheet'!$C10&lt;&gt;0,'Calculation sheet'!$D10=0%),D9,'Calculation sheet'!$D10)</f>
        <v/>
      </c>
      <c r="F10" s="141" t="str">
        <f>IF(AND('Calculation sheet'!$C10&lt;&gt;0,'Calculation sheet'!$E10=0%),E9,'Calculation sheet'!$E10)</f>
        <v/>
      </c>
      <c r="G10" s="142" t="str">
        <f>IFERROR(IF('Calculation sheet'!$F10&lt;&gt;"",$A$4*'Calculation sheet'!$C10*'Calculation sheet'!$F10/365,""),"")</f>
        <v/>
      </c>
      <c r="H10" s="143" t="str">
        <f>IFERROR(IF(Input!$B$10=Input!$I$2,VLOOKUP(DATE(YEAR('Calculation sheet'!$B10),MONTH('Calculation sheet'!$B10),1),Rates!$A$2:$C$500,3,0),IF(Input!$B$10=Input!$I$3,VLOOKUP(DATE(YEAR('Calculation sheet'!$B10),MONTH('Calculation sheet'!$B10),1),Rates!$A$2:$D$500,4,0),IF(Input!$B$10=Input!$I$4,VLOOKUP(DATE(YEAR('Calculation sheet'!$B10),MONTH('Calculation sheet'!$B10),1),Rates!$A$2:$E$500,5,0),IF(Input!$B$10=Input!$I$5,VLOOKUP(DATE(YEAR('Calculation sheet'!$B10),MONTH('Calculation sheet'!$B10),1),Rates!$A$2:$F$500,6,0),IF(Input!$B$10=Input!$I$6,VLOOKUP(DATE(YEAR('Calculation sheet'!$B10),MONTH('Calculation sheet'!$B10),1),Rates!$A$2:$G$500,7,0),""))))),"")</f>
        <v/>
      </c>
      <c r="I10" s="143" t="str">
        <f>IF(AND('Calculation sheet'!$C10&lt;&gt;0,'Calculation sheet'!$H10=0%),H9,'Calculation sheet'!$H10)</f>
        <v/>
      </c>
      <c r="J10" s="144" t="str">
        <f>IF(AND('Calculation sheet'!$C10&lt;&gt;0,'Calculation sheet'!$I10=0%),I9,'Calculation sheet'!$I10)</f>
        <v/>
      </c>
      <c r="K10" s="145" t="str">
        <f>IFERROR($A$4*'Calculation sheet'!$C10*'Calculation sheet'!$J10/365,"")</f>
        <v/>
      </c>
      <c r="L10" s="146" t="str">
        <f>IFERROR('Calculation sheet'!$K10-'Calculation sheet'!$G10,"")</f>
        <v/>
      </c>
      <c r="M10" s="55"/>
      <c r="N10" s="55"/>
    </row>
    <row r="11" spans="1:14" x14ac:dyDescent="0.25">
      <c r="A11" s="128">
        <v>5</v>
      </c>
      <c r="B11" s="131" t="str">
        <f>IFERROR(IF(DATE(YEAR(B10),MONTH(B10),1)&gt;=DATE(YEAR(Input!$E$4),MONTH(Input!$E$4),1),"",DATE(YEAR(B10),MONTH(B10)+1,1)),"")</f>
        <v/>
      </c>
      <c r="C11" s="132" t="str">
        <f>IFERROR(IF(DATE(YEAR('Calculation sheet'!$B11),MONTH('Calculation sheet'!$B11),1)=DATE(YEAR(Input!$E$4),MONTH(Input!$E$4),1),Input!$H$4,IF('Calculation sheet'!$B11&lt;&gt;"",DAY(EOMONTH('Calculation sheet'!$B11,0)),"")),"")</f>
        <v/>
      </c>
      <c r="D11" s="133" t="str">
        <f>IFERROR(IF(AND($C$4&gt;0,$C$4&lt;365),VLOOKUP(DATE(YEAR('Calculation sheet'!$B11),MONTH('Calculation sheet'!$B11),1),Rates!$A$2:$B$500,2,0),IF(AND($C$4&gt;=365,$C$4&lt;730),VLOOKUP(DATE(YEAR('Calculation sheet'!$B11),MONTH('Calculation sheet'!$B11),1),Rates!$A$2:$C$500,3,0),IF(AND($C$4&gt;=730,$C$4&lt;1095),VLOOKUP(DATE(YEAR('Calculation sheet'!$B11),MONTH('Calculation sheet'!$B11),1),Rates!$A$2:$D$500,4,0),IF(AND($C$4&gt;=1095,$C$4&lt;1460),VLOOKUP(DATE(YEAR('Calculation sheet'!$B11),MONTH('Calculation sheet'!$B11),1),Rates!$A$2:$E$500,5,0),IF(AND($C$4&gt;=1460,$C$4&lt;1825),VLOOKUP(DATE(YEAR('Calculation sheet'!$B11),MONTH('Calculation sheet'!$B11),1),Rates!$A$2:$F$500,6,0),VLOOKUP(DATE(YEAR('Calculation sheet'!$B11),MONTH('Calculation sheet'!$B11),1),Rates!$A$2:$G$500,7,0)))))),"")</f>
        <v/>
      </c>
      <c r="E11" s="133" t="str">
        <f>IF(AND('Calculation sheet'!$C11&lt;&gt;0,'Calculation sheet'!$D11=0%),D10,'Calculation sheet'!$D11)</f>
        <v/>
      </c>
      <c r="F11" s="133" t="str">
        <f>IF(AND('Calculation sheet'!$C11&lt;&gt;0,'Calculation sheet'!$E11=0%),E10,'Calculation sheet'!$E11)</f>
        <v/>
      </c>
      <c r="G11" s="134" t="str">
        <f>IFERROR(IF('Calculation sheet'!$F11&lt;&gt;"",$A$4*'Calculation sheet'!$C11*'Calculation sheet'!$F11/365,""),"")</f>
        <v/>
      </c>
      <c r="H11" s="135" t="str">
        <f>IFERROR(IF(Input!$B$10=Input!$I$2,VLOOKUP(DATE(YEAR('Calculation sheet'!$B11),MONTH('Calculation sheet'!$B11),1),Rates!$A$2:$C$500,3,0),IF(Input!$B$10=Input!$I$3,VLOOKUP(DATE(YEAR('Calculation sheet'!$B11),MONTH('Calculation sheet'!$B11),1),Rates!$A$2:$D$500,4,0),IF(Input!$B$10=Input!$I$4,VLOOKUP(DATE(YEAR('Calculation sheet'!$B11),MONTH('Calculation sheet'!$B11),1),Rates!$A$2:$E$500,5,0),IF(Input!$B$10=Input!$I$5,VLOOKUP(DATE(YEAR('Calculation sheet'!$B11),MONTH('Calculation sheet'!$B11),1),Rates!$A$2:$F$500,6,0),IF(Input!$B$10=Input!$I$6,VLOOKUP(DATE(YEAR('Calculation sheet'!$B11),MONTH('Calculation sheet'!$B11),1),Rates!$A$2:$G$500,7,0),""))))),"")</f>
        <v/>
      </c>
      <c r="I11" s="135" t="str">
        <f>IF(AND('Calculation sheet'!$C11&lt;&gt;0,'Calculation sheet'!$H11=0%),H10,'Calculation sheet'!$H11)</f>
        <v/>
      </c>
      <c r="J11" s="136" t="str">
        <f>IF(AND('Calculation sheet'!$C11&lt;&gt;0,'Calculation sheet'!$I11=0%),I10,'Calculation sheet'!$I11)</f>
        <v/>
      </c>
      <c r="K11" s="137" t="str">
        <f>IFERROR($A$4*'Calculation sheet'!$C11*'Calculation sheet'!$J11/365,"")</f>
        <v/>
      </c>
      <c r="L11" s="138" t="str">
        <f>IFERROR('Calculation sheet'!$K11-'Calculation sheet'!$G11,"")</f>
        <v/>
      </c>
      <c r="M11" s="55"/>
      <c r="N11" s="55"/>
    </row>
    <row r="12" spans="1:14" x14ac:dyDescent="0.25">
      <c r="A12" s="129">
        <v>6</v>
      </c>
      <c r="B12" s="139" t="str">
        <f>IFERROR(IF(DATE(YEAR(B11),MONTH(B11),1)&gt;=DATE(YEAR(Input!$E$4),MONTH(Input!$E$4),1),"",DATE(YEAR(B11),MONTH(B11)+1,1)),"")</f>
        <v/>
      </c>
      <c r="C12" s="140" t="str">
        <f>IFERROR(IF(DATE(YEAR('Calculation sheet'!$B12),MONTH('Calculation sheet'!$B12),1)=DATE(YEAR(Input!$E$4),MONTH(Input!$E$4),1),Input!$H$4,IF('Calculation sheet'!$B12&lt;&gt;"",DAY(EOMONTH('Calculation sheet'!$B12,0)),"")),"")</f>
        <v/>
      </c>
      <c r="D12" s="141" t="str">
        <f>IFERROR(IF(AND($C$4&gt;0,$C$4&lt;365),VLOOKUP(DATE(YEAR('Calculation sheet'!$B12),MONTH('Calculation sheet'!$B12),1),Rates!$A$2:$B$500,2,0),IF(AND($C$4&gt;=365,$C$4&lt;730),VLOOKUP(DATE(YEAR('Calculation sheet'!$B12),MONTH('Calculation sheet'!$B12),1),Rates!$A$2:$C$500,3,0),IF(AND($C$4&gt;=730,$C$4&lt;1095),VLOOKUP(DATE(YEAR('Calculation sheet'!$B12),MONTH('Calculation sheet'!$B12),1),Rates!$A$2:$D$500,4,0),IF(AND($C$4&gt;=1095,$C$4&lt;1460),VLOOKUP(DATE(YEAR('Calculation sheet'!$B12),MONTH('Calculation sheet'!$B12),1),Rates!$A$2:$E$500,5,0),IF(AND($C$4&gt;=1460,$C$4&lt;1825),VLOOKUP(DATE(YEAR('Calculation sheet'!$B12),MONTH('Calculation sheet'!$B12),1),Rates!$A$2:$F$500,6,0),VLOOKUP(DATE(YEAR('Calculation sheet'!$B12),MONTH('Calculation sheet'!$B12),1),Rates!$A$2:$G$500,7,0)))))),"")</f>
        <v/>
      </c>
      <c r="E12" s="141" t="str">
        <f>IF(AND('Calculation sheet'!$C12&lt;&gt;0,'Calculation sheet'!$D12=0%),D11,'Calculation sheet'!$D12)</f>
        <v/>
      </c>
      <c r="F12" s="141" t="str">
        <f>IF(AND('Calculation sheet'!$C12&lt;&gt;0,'Calculation sheet'!$E12=0%),E11,'Calculation sheet'!$E12)</f>
        <v/>
      </c>
      <c r="G12" s="142" t="str">
        <f>IFERROR(IF('Calculation sheet'!$F12&lt;&gt;"",$A$4*'Calculation sheet'!$C12*'Calculation sheet'!$F12/365,""),"")</f>
        <v/>
      </c>
      <c r="H12" s="143" t="str">
        <f>IFERROR(IF(Input!$B$10=Input!$I$2,VLOOKUP(DATE(YEAR('Calculation sheet'!$B12),MONTH('Calculation sheet'!$B12),1),Rates!$A$2:$C$500,3,0),IF(Input!$B$10=Input!$I$3,VLOOKUP(DATE(YEAR('Calculation sheet'!$B12),MONTH('Calculation sheet'!$B12),1),Rates!$A$2:$D$500,4,0),IF(Input!$B$10=Input!$I$4,VLOOKUP(DATE(YEAR('Calculation sheet'!$B12),MONTH('Calculation sheet'!$B12),1),Rates!$A$2:$E$500,5,0),IF(Input!$B$10=Input!$I$5,VLOOKUP(DATE(YEAR('Calculation sheet'!$B12),MONTH('Calculation sheet'!$B12),1),Rates!$A$2:$F$500,6,0),IF(Input!$B$10=Input!$I$6,VLOOKUP(DATE(YEAR('Calculation sheet'!$B12),MONTH('Calculation sheet'!$B12),1),Rates!$A$2:$G$500,7,0),""))))),"")</f>
        <v/>
      </c>
      <c r="I12" s="143" t="str">
        <f>IF(AND('Calculation sheet'!$C12&lt;&gt;0,'Calculation sheet'!$H12=0%),H11,'Calculation sheet'!$H12)</f>
        <v/>
      </c>
      <c r="J12" s="144" t="str">
        <f>IF(AND('Calculation sheet'!$C12&lt;&gt;0,'Calculation sheet'!$I12=0%),I11,'Calculation sheet'!$I12)</f>
        <v/>
      </c>
      <c r="K12" s="145" t="str">
        <f>IFERROR($A$4*'Calculation sheet'!$C12*'Calculation sheet'!$J12/365,"")</f>
        <v/>
      </c>
      <c r="L12" s="146" t="str">
        <f>IFERROR('Calculation sheet'!$K12-'Calculation sheet'!$G12,"")</f>
        <v/>
      </c>
      <c r="M12" s="55"/>
      <c r="N12" s="55"/>
    </row>
    <row r="13" spans="1:14" x14ac:dyDescent="0.25">
      <c r="A13" s="128">
        <v>7</v>
      </c>
      <c r="B13" s="131" t="str">
        <f>IFERROR(IF(DATE(YEAR(B12),MONTH(B12),1)&gt;=DATE(YEAR(Input!$E$4),MONTH(Input!$E$4),1),"",DATE(YEAR(B12),MONTH(B12)+1,1)),"")</f>
        <v/>
      </c>
      <c r="C13" s="132" t="str">
        <f>IFERROR(IF(DATE(YEAR('Calculation sheet'!$B13),MONTH('Calculation sheet'!$B13),1)=DATE(YEAR(Input!$E$4),MONTH(Input!$E$4),1),Input!$H$4,IF('Calculation sheet'!$B13&lt;&gt;"",DAY(EOMONTH('Calculation sheet'!$B13,0)),"")),"")</f>
        <v/>
      </c>
      <c r="D13" s="133" t="str">
        <f>IFERROR(IF(AND($C$4&gt;0,$C$4&lt;365),VLOOKUP(DATE(YEAR('Calculation sheet'!$B13),MONTH('Calculation sheet'!$B13),1),Rates!$A$2:$B$500,2,0),IF(AND($C$4&gt;=365,$C$4&lt;730),VLOOKUP(DATE(YEAR('Calculation sheet'!$B13),MONTH('Calculation sheet'!$B13),1),Rates!$A$2:$C$500,3,0),IF(AND($C$4&gt;=730,$C$4&lt;1095),VLOOKUP(DATE(YEAR('Calculation sheet'!$B13),MONTH('Calculation sheet'!$B13),1),Rates!$A$2:$D$500,4,0),IF(AND($C$4&gt;=1095,$C$4&lt;1460),VLOOKUP(DATE(YEAR('Calculation sheet'!$B13),MONTH('Calculation sheet'!$B13),1),Rates!$A$2:$E$500,5,0),IF(AND($C$4&gt;=1460,$C$4&lt;1825),VLOOKUP(DATE(YEAR('Calculation sheet'!$B13),MONTH('Calculation sheet'!$B13),1),Rates!$A$2:$F$500,6,0),VLOOKUP(DATE(YEAR('Calculation sheet'!$B13),MONTH('Calculation sheet'!$B13),1),Rates!$A$2:$G$500,7,0)))))),"")</f>
        <v/>
      </c>
      <c r="E13" s="133" t="str">
        <f>IF(AND('Calculation sheet'!$C13&lt;&gt;0,'Calculation sheet'!$D13=0%),D12,'Calculation sheet'!$D13)</f>
        <v/>
      </c>
      <c r="F13" s="133" t="str">
        <f>IF(AND('Calculation sheet'!$C13&lt;&gt;0,'Calculation sheet'!$E13=0%),E12,'Calculation sheet'!$E13)</f>
        <v/>
      </c>
      <c r="G13" s="134" t="str">
        <f>IFERROR(IF('Calculation sheet'!$F13&lt;&gt;"",$A$4*'Calculation sheet'!$C13*'Calculation sheet'!$F13/365,""),"")</f>
        <v/>
      </c>
      <c r="H13" s="135" t="str">
        <f>IFERROR(IF(Input!$B$10=Input!$I$2,VLOOKUP(DATE(YEAR('Calculation sheet'!$B13),MONTH('Calculation sheet'!$B13),1),Rates!$A$2:$C$500,3,0),IF(Input!$B$10=Input!$I$3,VLOOKUP(DATE(YEAR('Calculation sheet'!$B13),MONTH('Calculation sheet'!$B13),1),Rates!$A$2:$D$500,4,0),IF(Input!$B$10=Input!$I$4,VLOOKUP(DATE(YEAR('Calculation sheet'!$B13),MONTH('Calculation sheet'!$B13),1),Rates!$A$2:$E$500,5,0),IF(Input!$B$10=Input!$I$5,VLOOKUP(DATE(YEAR('Calculation sheet'!$B13),MONTH('Calculation sheet'!$B13),1),Rates!$A$2:$F$500,6,0),IF(Input!$B$10=Input!$I$6,VLOOKUP(DATE(YEAR('Calculation sheet'!$B13),MONTH('Calculation sheet'!$B13),1),Rates!$A$2:$G$500,7,0),""))))),"")</f>
        <v/>
      </c>
      <c r="I13" s="135" t="str">
        <f>IF(AND('Calculation sheet'!$C13&lt;&gt;0,'Calculation sheet'!$H13=0%),H12,'Calculation sheet'!$H13)</f>
        <v/>
      </c>
      <c r="J13" s="136" t="str">
        <f>IF(AND('Calculation sheet'!$C13&lt;&gt;0,'Calculation sheet'!$I13=0%),I12,'Calculation sheet'!$I13)</f>
        <v/>
      </c>
      <c r="K13" s="137" t="str">
        <f>IFERROR($A$4*'Calculation sheet'!$C13*'Calculation sheet'!$J13/365,"")</f>
        <v/>
      </c>
      <c r="L13" s="138" t="str">
        <f>IFERROR('Calculation sheet'!$K13-'Calculation sheet'!$G13,"")</f>
        <v/>
      </c>
      <c r="M13" s="55"/>
      <c r="N13" s="55"/>
    </row>
    <row r="14" spans="1:14" x14ac:dyDescent="0.25">
      <c r="A14" s="129">
        <v>8</v>
      </c>
      <c r="B14" s="139" t="str">
        <f>IFERROR(IF(DATE(YEAR(B13),MONTH(B13),1)&gt;=DATE(YEAR(Input!$E$4),MONTH(Input!$E$4),1),"",DATE(YEAR(B13),MONTH(B13)+1,1)),"")</f>
        <v/>
      </c>
      <c r="C14" s="140" t="str">
        <f>IFERROR(IF(DATE(YEAR('Calculation sheet'!$B14),MONTH('Calculation sheet'!$B14),1)=DATE(YEAR(Input!$E$4),MONTH(Input!$E$4),1),Input!$H$4,IF('Calculation sheet'!$B14&lt;&gt;"",DAY(EOMONTH('Calculation sheet'!$B14,0)),"")),"")</f>
        <v/>
      </c>
      <c r="D14" s="141" t="str">
        <f>IFERROR(IF(AND($C$4&gt;0,$C$4&lt;365),VLOOKUP(DATE(YEAR('Calculation sheet'!$B14),MONTH('Calculation sheet'!$B14),1),Rates!$A$2:$B$500,2,0),IF(AND($C$4&gt;=365,$C$4&lt;730),VLOOKUP(DATE(YEAR('Calculation sheet'!$B14),MONTH('Calculation sheet'!$B14),1),Rates!$A$2:$C$500,3,0),IF(AND($C$4&gt;=730,$C$4&lt;1095),VLOOKUP(DATE(YEAR('Calculation sheet'!$B14),MONTH('Calculation sheet'!$B14),1),Rates!$A$2:$D$500,4,0),IF(AND($C$4&gt;=1095,$C$4&lt;1460),VLOOKUP(DATE(YEAR('Calculation sheet'!$B14),MONTH('Calculation sheet'!$B14),1),Rates!$A$2:$E$500,5,0),IF(AND($C$4&gt;=1460,$C$4&lt;1825),VLOOKUP(DATE(YEAR('Calculation sheet'!$B14),MONTH('Calculation sheet'!$B14),1),Rates!$A$2:$F$500,6,0),VLOOKUP(DATE(YEAR('Calculation sheet'!$B14),MONTH('Calculation sheet'!$B14),1),Rates!$A$2:$G$500,7,0)))))),"")</f>
        <v/>
      </c>
      <c r="E14" s="141" t="str">
        <f>IF(AND('Calculation sheet'!$C14&lt;&gt;0,'Calculation sheet'!$D14=0%),D13,'Calculation sheet'!$D14)</f>
        <v/>
      </c>
      <c r="F14" s="141" t="str">
        <f>IF(AND('Calculation sheet'!$C14&lt;&gt;0,'Calculation sheet'!$E14=0%),E13,'Calculation sheet'!$E14)</f>
        <v/>
      </c>
      <c r="G14" s="142" t="str">
        <f>IFERROR(IF('Calculation sheet'!$F14&lt;&gt;"",$A$4*'Calculation sheet'!$C14*'Calculation sheet'!$F14/365,""),"")</f>
        <v/>
      </c>
      <c r="H14" s="143" t="str">
        <f>IFERROR(IF(Input!$B$10=Input!$I$2,VLOOKUP(DATE(YEAR('Calculation sheet'!$B14),MONTH('Calculation sheet'!$B14),1),Rates!$A$2:$C$500,3,0),IF(Input!$B$10=Input!$I$3,VLOOKUP(DATE(YEAR('Calculation sheet'!$B14),MONTH('Calculation sheet'!$B14),1),Rates!$A$2:$D$500,4,0),IF(Input!$B$10=Input!$I$4,VLOOKUP(DATE(YEAR('Calculation sheet'!$B14),MONTH('Calculation sheet'!$B14),1),Rates!$A$2:$E$500,5,0),IF(Input!$B$10=Input!$I$5,VLOOKUP(DATE(YEAR('Calculation sheet'!$B14),MONTH('Calculation sheet'!$B14),1),Rates!$A$2:$F$500,6,0),IF(Input!$B$10=Input!$I$6,VLOOKUP(DATE(YEAR('Calculation sheet'!$B14),MONTH('Calculation sheet'!$B14),1),Rates!$A$2:$G$500,7,0),""))))),"")</f>
        <v/>
      </c>
      <c r="I14" s="143" t="str">
        <f>IF(AND('Calculation sheet'!$C14&lt;&gt;0,'Calculation sheet'!$H14=0%),H13,'Calculation sheet'!$H14)</f>
        <v/>
      </c>
      <c r="J14" s="144" t="str">
        <f>IF(AND('Calculation sheet'!$C14&lt;&gt;0,'Calculation sheet'!$I14=0%),I13,'Calculation sheet'!$I14)</f>
        <v/>
      </c>
      <c r="K14" s="145" t="str">
        <f>IFERROR($A$4*'Calculation sheet'!$C14*'Calculation sheet'!$J14/365,"")</f>
        <v/>
      </c>
      <c r="L14" s="146" t="str">
        <f>IFERROR('Calculation sheet'!$K14-'Calculation sheet'!$G14,"")</f>
        <v/>
      </c>
      <c r="M14" s="55"/>
      <c r="N14" s="55"/>
    </row>
    <row r="15" spans="1:14" x14ac:dyDescent="0.25">
      <c r="A15" s="128">
        <v>9</v>
      </c>
      <c r="B15" s="131" t="str">
        <f>IFERROR(IF(DATE(YEAR(B14),MONTH(B14),1)&gt;=DATE(YEAR(Input!$E$4),MONTH(Input!$E$4),1),"",DATE(YEAR(B14),MONTH(B14)+1,1)),"")</f>
        <v/>
      </c>
      <c r="C15" s="132" t="str">
        <f>IFERROR(IF(DATE(YEAR('Calculation sheet'!$B15),MONTH('Calculation sheet'!$B15),1)=DATE(YEAR(Input!$E$4),MONTH(Input!$E$4),1),Input!$H$4,IF('Calculation sheet'!$B15&lt;&gt;"",DAY(EOMONTH('Calculation sheet'!$B15,0)),"")),"")</f>
        <v/>
      </c>
      <c r="D15" s="133" t="str">
        <f>IFERROR(IF(AND($C$4&gt;0,$C$4&lt;365),VLOOKUP(DATE(YEAR('Calculation sheet'!$B15),MONTH('Calculation sheet'!$B15),1),Rates!$A$2:$B$500,2,0),IF(AND($C$4&gt;=365,$C$4&lt;730),VLOOKUP(DATE(YEAR('Calculation sheet'!$B15),MONTH('Calculation sheet'!$B15),1),Rates!$A$2:$C$500,3,0),IF(AND($C$4&gt;=730,$C$4&lt;1095),VLOOKUP(DATE(YEAR('Calculation sheet'!$B15),MONTH('Calculation sheet'!$B15),1),Rates!$A$2:$D$500,4,0),IF(AND($C$4&gt;=1095,$C$4&lt;1460),VLOOKUP(DATE(YEAR('Calculation sheet'!$B15),MONTH('Calculation sheet'!$B15),1),Rates!$A$2:$E$500,5,0),IF(AND($C$4&gt;=1460,$C$4&lt;1825),VLOOKUP(DATE(YEAR('Calculation sheet'!$B15),MONTH('Calculation sheet'!$B15),1),Rates!$A$2:$F$500,6,0),VLOOKUP(DATE(YEAR('Calculation sheet'!$B15),MONTH('Calculation sheet'!$B15),1),Rates!$A$2:$G$500,7,0)))))),"")</f>
        <v/>
      </c>
      <c r="E15" s="133" t="str">
        <f>IF(AND('Calculation sheet'!$C15&lt;&gt;0,'Calculation sheet'!$D15=0%),D14,'Calculation sheet'!$D15)</f>
        <v/>
      </c>
      <c r="F15" s="133" t="str">
        <f>IF(AND('Calculation sheet'!$C15&lt;&gt;0,'Calculation sheet'!$E15=0%),E14,'Calculation sheet'!$E15)</f>
        <v/>
      </c>
      <c r="G15" s="134" t="str">
        <f>IFERROR(IF('Calculation sheet'!$F15&lt;&gt;"",$A$4*'Calculation sheet'!$C15*'Calculation sheet'!$F15/365,""),"")</f>
        <v/>
      </c>
      <c r="H15" s="135" t="str">
        <f>IFERROR(IF(Input!$B$10=Input!$I$2,VLOOKUP(DATE(YEAR('Calculation sheet'!$B15),MONTH('Calculation sheet'!$B15),1),Rates!$A$2:$C$500,3,0),IF(Input!$B$10=Input!$I$3,VLOOKUP(DATE(YEAR('Calculation sheet'!$B15),MONTH('Calculation sheet'!$B15),1),Rates!$A$2:$D$500,4,0),IF(Input!$B$10=Input!$I$4,VLOOKUP(DATE(YEAR('Calculation sheet'!$B15),MONTH('Calculation sheet'!$B15),1),Rates!$A$2:$E$500,5,0),IF(Input!$B$10=Input!$I$5,VLOOKUP(DATE(YEAR('Calculation sheet'!$B15),MONTH('Calculation sheet'!$B15),1),Rates!$A$2:$F$500,6,0),IF(Input!$B$10=Input!$I$6,VLOOKUP(DATE(YEAR('Calculation sheet'!$B15),MONTH('Calculation sheet'!$B15),1),Rates!$A$2:$G$500,7,0),""))))),"")</f>
        <v/>
      </c>
      <c r="I15" s="135" t="str">
        <f>IF(AND('Calculation sheet'!$C15&lt;&gt;0,'Calculation sheet'!$H15=0%),H14,'Calculation sheet'!$H15)</f>
        <v/>
      </c>
      <c r="J15" s="136" t="str">
        <f>IF(AND('Calculation sheet'!$C15&lt;&gt;0,'Calculation sheet'!$I15=0%),I14,'Calculation sheet'!$I15)</f>
        <v/>
      </c>
      <c r="K15" s="137" t="str">
        <f>IFERROR($A$4*'Calculation sheet'!$C15*'Calculation sheet'!$J15/365,"")</f>
        <v/>
      </c>
      <c r="L15" s="138" t="str">
        <f>IFERROR('Calculation sheet'!$K15-'Calculation sheet'!$G15,"")</f>
        <v/>
      </c>
      <c r="M15" s="55"/>
      <c r="N15" s="55"/>
    </row>
    <row r="16" spans="1:14" x14ac:dyDescent="0.25">
      <c r="A16" s="129">
        <v>10</v>
      </c>
      <c r="B16" s="139" t="str">
        <f>IFERROR(IF(DATE(YEAR(B15),MONTH(B15),1)&gt;=DATE(YEAR(Input!$E$4),MONTH(Input!$E$4),1),"",DATE(YEAR(B15),MONTH(B15)+1,1)),"")</f>
        <v/>
      </c>
      <c r="C16" s="140" t="str">
        <f>IFERROR(IF(DATE(YEAR('Calculation sheet'!$B16),MONTH('Calculation sheet'!$B16),1)=DATE(YEAR(Input!$E$4),MONTH(Input!$E$4),1),Input!$H$4,IF('Calculation sheet'!$B16&lt;&gt;"",DAY(EOMONTH('Calculation sheet'!$B16,0)),"")),"")</f>
        <v/>
      </c>
      <c r="D16" s="141" t="str">
        <f>IFERROR(IF(AND($C$4&gt;0,$C$4&lt;365),VLOOKUP(DATE(YEAR('Calculation sheet'!$B16),MONTH('Calculation sheet'!$B16),1),Rates!$A$2:$B$500,2,0),IF(AND($C$4&gt;=365,$C$4&lt;730),VLOOKUP(DATE(YEAR('Calculation sheet'!$B16),MONTH('Calculation sheet'!$B16),1),Rates!$A$2:$C$500,3,0),IF(AND($C$4&gt;=730,$C$4&lt;1095),VLOOKUP(DATE(YEAR('Calculation sheet'!$B16),MONTH('Calculation sheet'!$B16),1),Rates!$A$2:$D$500,4,0),IF(AND($C$4&gt;=1095,$C$4&lt;1460),VLOOKUP(DATE(YEAR('Calculation sheet'!$B16),MONTH('Calculation sheet'!$B16),1),Rates!$A$2:$E$500,5,0),IF(AND($C$4&gt;=1460,$C$4&lt;1825),VLOOKUP(DATE(YEAR('Calculation sheet'!$B16),MONTH('Calculation sheet'!$B16),1),Rates!$A$2:$F$500,6,0),VLOOKUP(DATE(YEAR('Calculation sheet'!$B16),MONTH('Calculation sheet'!$B16),1),Rates!$A$2:$G$500,7,0)))))),"")</f>
        <v/>
      </c>
      <c r="E16" s="141" t="str">
        <f>IF(AND('Calculation sheet'!$C16&lt;&gt;0,'Calculation sheet'!$D16=0%),D15,'Calculation sheet'!$D16)</f>
        <v/>
      </c>
      <c r="F16" s="141" t="str">
        <f>IF(AND('Calculation sheet'!$C16&lt;&gt;0,'Calculation sheet'!$E16=0%),E15,'Calculation sheet'!$E16)</f>
        <v/>
      </c>
      <c r="G16" s="142" t="str">
        <f>IFERROR(IF('Calculation sheet'!$F16&lt;&gt;"",$A$4*'Calculation sheet'!$C16*'Calculation sheet'!$F16/365,""),"")</f>
        <v/>
      </c>
      <c r="H16" s="143" t="str">
        <f>IFERROR(IF(Input!$B$10=Input!$I$2,VLOOKUP(DATE(YEAR('Calculation sheet'!$B16),MONTH('Calculation sheet'!$B16),1),Rates!$A$2:$C$500,3,0),IF(Input!$B$10=Input!$I$3,VLOOKUP(DATE(YEAR('Calculation sheet'!$B16),MONTH('Calculation sheet'!$B16),1),Rates!$A$2:$D$500,4,0),IF(Input!$B$10=Input!$I$4,VLOOKUP(DATE(YEAR('Calculation sheet'!$B16),MONTH('Calculation sheet'!$B16),1),Rates!$A$2:$E$500,5,0),IF(Input!$B$10=Input!$I$5,VLOOKUP(DATE(YEAR('Calculation sheet'!$B16),MONTH('Calculation sheet'!$B16),1),Rates!$A$2:$F$500,6,0),IF(Input!$B$10=Input!$I$6,VLOOKUP(DATE(YEAR('Calculation sheet'!$B16),MONTH('Calculation sheet'!$B16),1),Rates!$A$2:$G$500,7,0),""))))),"")</f>
        <v/>
      </c>
      <c r="I16" s="143" t="str">
        <f>IF(AND('Calculation sheet'!$C16&lt;&gt;0,'Calculation sheet'!$H16=0%),H15,'Calculation sheet'!$H16)</f>
        <v/>
      </c>
      <c r="J16" s="144" t="str">
        <f>IF(AND('Calculation sheet'!$C16&lt;&gt;0,'Calculation sheet'!$I16=0%),I15,'Calculation sheet'!$I16)</f>
        <v/>
      </c>
      <c r="K16" s="145" t="str">
        <f>IFERROR($A$4*'Calculation sheet'!$C16*'Calculation sheet'!$J16/365,"")</f>
        <v/>
      </c>
      <c r="L16" s="146" t="str">
        <f>IFERROR('Calculation sheet'!$K16-'Calculation sheet'!$G16,"")</f>
        <v/>
      </c>
      <c r="M16" s="55"/>
      <c r="N16" s="55"/>
    </row>
    <row r="17" spans="1:14" x14ac:dyDescent="0.25">
      <c r="A17" s="128">
        <v>11</v>
      </c>
      <c r="B17" s="131" t="str">
        <f>IFERROR(IF(DATE(YEAR(B16),MONTH(B16),1)&gt;=DATE(YEAR(Input!$E$4),MONTH(Input!$E$4),1),"",DATE(YEAR(B16),MONTH(B16)+1,1)),"")</f>
        <v/>
      </c>
      <c r="C17" s="132" t="str">
        <f>IFERROR(IF(DATE(YEAR('Calculation sheet'!$B17),MONTH('Calculation sheet'!$B17),1)=DATE(YEAR(Input!$E$4),MONTH(Input!$E$4),1),Input!$H$4,IF('Calculation sheet'!$B17&lt;&gt;"",DAY(EOMONTH('Calculation sheet'!$B17,0)),"")),"")</f>
        <v/>
      </c>
      <c r="D17" s="133" t="str">
        <f>IFERROR(IF(AND($C$4&gt;0,$C$4&lt;365),VLOOKUP(DATE(YEAR('Calculation sheet'!$B17),MONTH('Calculation sheet'!$B17),1),Rates!$A$2:$B$500,2,0),IF(AND($C$4&gt;=365,$C$4&lt;730),VLOOKUP(DATE(YEAR('Calculation sheet'!$B17),MONTH('Calculation sheet'!$B17),1),Rates!$A$2:$C$500,3,0),IF(AND($C$4&gt;=730,$C$4&lt;1095),VLOOKUP(DATE(YEAR('Calculation sheet'!$B17),MONTH('Calculation sheet'!$B17),1),Rates!$A$2:$D$500,4,0),IF(AND($C$4&gt;=1095,$C$4&lt;1460),VLOOKUP(DATE(YEAR('Calculation sheet'!$B17),MONTH('Calculation sheet'!$B17),1),Rates!$A$2:$E$500,5,0),IF(AND($C$4&gt;=1460,$C$4&lt;1825),VLOOKUP(DATE(YEAR('Calculation sheet'!$B17),MONTH('Calculation sheet'!$B17),1),Rates!$A$2:$F$500,6,0),VLOOKUP(DATE(YEAR('Calculation sheet'!$B17),MONTH('Calculation sheet'!$B17),1),Rates!$A$2:$G$500,7,0)))))),"")</f>
        <v/>
      </c>
      <c r="E17" s="133" t="str">
        <f>IF(AND('Calculation sheet'!$C17&lt;&gt;0,'Calculation sheet'!$D17=0%),D16,'Calculation sheet'!$D17)</f>
        <v/>
      </c>
      <c r="F17" s="133" t="str">
        <f>IF(AND('Calculation sheet'!$C17&lt;&gt;0,'Calculation sheet'!$E17=0%),E16,'Calculation sheet'!$E17)</f>
        <v/>
      </c>
      <c r="G17" s="134" t="str">
        <f>IFERROR(IF('Calculation sheet'!$F17&lt;&gt;"",$A$4*'Calculation sheet'!$C17*'Calculation sheet'!$F17/365,""),"")</f>
        <v/>
      </c>
      <c r="H17" s="135" t="str">
        <f>IFERROR(IF(Input!$B$10=Input!$I$2,VLOOKUP(DATE(YEAR('Calculation sheet'!$B17),MONTH('Calculation sheet'!$B17),1),Rates!$A$2:$C$500,3,0),IF(Input!$B$10=Input!$I$3,VLOOKUP(DATE(YEAR('Calculation sheet'!$B17),MONTH('Calculation sheet'!$B17),1),Rates!$A$2:$D$500,4,0),IF(Input!$B$10=Input!$I$4,VLOOKUP(DATE(YEAR('Calculation sheet'!$B17),MONTH('Calculation sheet'!$B17),1),Rates!$A$2:$E$500,5,0),IF(Input!$B$10=Input!$I$5,VLOOKUP(DATE(YEAR('Calculation sheet'!$B17),MONTH('Calculation sheet'!$B17),1),Rates!$A$2:$F$500,6,0),IF(Input!$B$10=Input!$I$6,VLOOKUP(DATE(YEAR('Calculation sheet'!$B17),MONTH('Calculation sheet'!$B17),1),Rates!$A$2:$G$500,7,0),""))))),"")</f>
        <v/>
      </c>
      <c r="I17" s="135" t="str">
        <f>IF(AND('Calculation sheet'!$C17&lt;&gt;0,'Calculation sheet'!$H17=0%),H16,'Calculation sheet'!$H17)</f>
        <v/>
      </c>
      <c r="J17" s="136" t="str">
        <f>IF(AND('Calculation sheet'!$C17&lt;&gt;0,'Calculation sheet'!$I17=0%),I16,'Calculation sheet'!$I17)</f>
        <v/>
      </c>
      <c r="K17" s="137" t="str">
        <f>IFERROR($A$4*'Calculation sheet'!$C17*'Calculation sheet'!$J17/365,"")</f>
        <v/>
      </c>
      <c r="L17" s="138" t="str">
        <f>IFERROR('Calculation sheet'!$K17-'Calculation sheet'!$G17,"")</f>
        <v/>
      </c>
      <c r="M17" s="55"/>
      <c r="N17" s="55"/>
    </row>
    <row r="18" spans="1:14" x14ac:dyDescent="0.25">
      <c r="A18" s="129">
        <v>12</v>
      </c>
      <c r="B18" s="139" t="str">
        <f>IFERROR(IF(DATE(YEAR(B17),MONTH(B17),1)&gt;=DATE(YEAR(Input!$E$4),MONTH(Input!$E$4),1),"",DATE(YEAR(B17),MONTH(B17)+1,1)),"")</f>
        <v/>
      </c>
      <c r="C18" s="140" t="str">
        <f>IFERROR(IF(DATE(YEAR('Calculation sheet'!$B18),MONTH('Calculation sheet'!$B18),1)=DATE(YEAR(Input!$E$4),MONTH(Input!$E$4),1),Input!$H$4,IF('Calculation sheet'!$B18&lt;&gt;"",DAY(EOMONTH('Calculation sheet'!$B18,0)),"")),"")</f>
        <v/>
      </c>
      <c r="D18" s="141" t="str">
        <f>IFERROR(IF(AND($C$4&gt;0,$C$4&lt;365),VLOOKUP(DATE(YEAR('Calculation sheet'!$B18),MONTH('Calculation sheet'!$B18),1),Rates!$A$2:$B$500,2,0),IF(AND($C$4&gt;=365,$C$4&lt;730),VLOOKUP(DATE(YEAR('Calculation sheet'!$B18),MONTH('Calculation sheet'!$B18),1),Rates!$A$2:$C$500,3,0),IF(AND($C$4&gt;=730,$C$4&lt;1095),VLOOKUP(DATE(YEAR('Calculation sheet'!$B18),MONTH('Calculation sheet'!$B18),1),Rates!$A$2:$D$500,4,0),IF(AND($C$4&gt;=1095,$C$4&lt;1460),VLOOKUP(DATE(YEAR('Calculation sheet'!$B18),MONTH('Calculation sheet'!$B18),1),Rates!$A$2:$E$500,5,0),IF(AND($C$4&gt;=1460,$C$4&lt;1825),VLOOKUP(DATE(YEAR('Calculation sheet'!$B18),MONTH('Calculation sheet'!$B18),1),Rates!$A$2:$F$500,6,0),VLOOKUP(DATE(YEAR('Calculation sheet'!$B18),MONTH('Calculation sheet'!$B18),1),Rates!$A$2:$G$500,7,0)))))),"")</f>
        <v/>
      </c>
      <c r="E18" s="141" t="str">
        <f>IF(AND('Calculation sheet'!$C18&lt;&gt;0,'Calculation sheet'!$D18=0%),D17,'Calculation sheet'!$D18)</f>
        <v/>
      </c>
      <c r="F18" s="141" t="str">
        <f>IF(AND('Calculation sheet'!$C18&lt;&gt;0,'Calculation sheet'!$E18=0%),E17,'Calculation sheet'!$E18)</f>
        <v/>
      </c>
      <c r="G18" s="142" t="str">
        <f>IFERROR(IF('Calculation sheet'!$F18&lt;&gt;"",$A$4*'Calculation sheet'!$C18*'Calculation sheet'!$F18/365,""),"")</f>
        <v/>
      </c>
      <c r="H18" s="143" t="str">
        <f>IFERROR(IF(Input!$B$10=Input!$I$2,VLOOKUP(DATE(YEAR('Calculation sheet'!$B18),MONTH('Calculation sheet'!$B18),1),Rates!$A$2:$C$500,3,0),IF(Input!$B$10=Input!$I$3,VLOOKUP(DATE(YEAR('Calculation sheet'!$B18),MONTH('Calculation sheet'!$B18),1),Rates!$A$2:$D$500,4,0),IF(Input!$B$10=Input!$I$4,VLOOKUP(DATE(YEAR('Calculation sheet'!$B18),MONTH('Calculation sheet'!$B18),1),Rates!$A$2:$E$500,5,0),IF(Input!$B$10=Input!$I$5,VLOOKUP(DATE(YEAR('Calculation sheet'!$B18),MONTH('Calculation sheet'!$B18),1),Rates!$A$2:$F$500,6,0),IF(Input!$B$10=Input!$I$6,VLOOKUP(DATE(YEAR('Calculation sheet'!$B18),MONTH('Calculation sheet'!$B18),1),Rates!$A$2:$G$500,7,0),""))))),"")</f>
        <v/>
      </c>
      <c r="I18" s="143" t="str">
        <f>IF(AND('Calculation sheet'!$C18&lt;&gt;0,'Calculation sheet'!$H18=0%),H17,'Calculation sheet'!$H18)</f>
        <v/>
      </c>
      <c r="J18" s="144" t="str">
        <f>IF(AND('Calculation sheet'!$C18&lt;&gt;0,'Calculation sheet'!$I18=0%),I17,'Calculation sheet'!$I18)</f>
        <v/>
      </c>
      <c r="K18" s="145" t="str">
        <f>IFERROR($A$4*'Calculation sheet'!$C18*'Calculation sheet'!$J18/365,"")</f>
        <v/>
      </c>
      <c r="L18" s="146" t="str">
        <f>IFERROR('Calculation sheet'!$K18-'Calculation sheet'!$G18,"")</f>
        <v/>
      </c>
      <c r="M18" s="55"/>
      <c r="N18" s="55"/>
    </row>
    <row r="19" spans="1:14" x14ac:dyDescent="0.25">
      <c r="A19" s="128">
        <v>13</v>
      </c>
      <c r="B19" s="131" t="str">
        <f>IFERROR(IF(DATE(YEAR(B18),MONTH(B18),1)&gt;=DATE(YEAR(Input!$E$4),MONTH(Input!$E$4),1),"",DATE(YEAR(B18),MONTH(B18)+1,1)),"")</f>
        <v/>
      </c>
      <c r="C19" s="132" t="str">
        <f>IFERROR(IF(DATE(YEAR('Calculation sheet'!$B19),MONTH('Calculation sheet'!$B19),1)=DATE(YEAR(Input!$E$4),MONTH(Input!$E$4),1),Input!$H$4,IF('Calculation sheet'!$B19&lt;&gt;"",DAY(EOMONTH('Calculation sheet'!$B19,0)),"")),"")</f>
        <v/>
      </c>
      <c r="D19" s="133" t="str">
        <f>IFERROR(IF(AND($C$4&gt;0,$C$4&lt;365),VLOOKUP(DATE(YEAR('Calculation sheet'!$B19),MONTH('Calculation sheet'!$B19),1),Rates!$A$2:$B$500,2,0),IF(AND($C$4&gt;=365,$C$4&lt;730),VLOOKUP(DATE(YEAR('Calculation sheet'!$B19),MONTH('Calculation sheet'!$B19),1),Rates!$A$2:$C$500,3,0),IF(AND($C$4&gt;=730,$C$4&lt;1095),VLOOKUP(DATE(YEAR('Calculation sheet'!$B19),MONTH('Calculation sheet'!$B19),1),Rates!$A$2:$D$500,4,0),IF(AND($C$4&gt;=1095,$C$4&lt;1460),VLOOKUP(DATE(YEAR('Calculation sheet'!$B19),MONTH('Calculation sheet'!$B19),1),Rates!$A$2:$E$500,5,0),IF(AND($C$4&gt;=1460,$C$4&lt;1825),VLOOKUP(DATE(YEAR('Calculation sheet'!$B19),MONTH('Calculation sheet'!$B19),1),Rates!$A$2:$F$500,6,0),VLOOKUP(DATE(YEAR('Calculation sheet'!$B19),MONTH('Calculation sheet'!$B19),1),Rates!$A$2:$G$500,7,0)))))),"")</f>
        <v/>
      </c>
      <c r="E19" s="133" t="str">
        <f>IF(AND('Calculation sheet'!$C19&lt;&gt;0,'Calculation sheet'!$D19=0%),D18,'Calculation sheet'!$D19)</f>
        <v/>
      </c>
      <c r="F19" s="133" t="str">
        <f>IF(AND('Calculation sheet'!$C19&lt;&gt;0,'Calculation sheet'!$E19=0%),E18,'Calculation sheet'!$E19)</f>
        <v/>
      </c>
      <c r="G19" s="134" t="str">
        <f>IFERROR(IF('Calculation sheet'!$F19&lt;&gt;"",$A$4*'Calculation sheet'!$C19*'Calculation sheet'!$F19/365,""),"")</f>
        <v/>
      </c>
      <c r="H19" s="135" t="str">
        <f>IFERROR(IF(Input!$B$10=Input!$I$2,VLOOKUP(DATE(YEAR('Calculation sheet'!$B19),MONTH('Calculation sheet'!$B19),1),Rates!$A$2:$C$500,3,0),IF(Input!$B$10=Input!$I$3,VLOOKUP(DATE(YEAR('Calculation sheet'!$B19),MONTH('Calculation sheet'!$B19),1),Rates!$A$2:$D$500,4,0),IF(Input!$B$10=Input!$I$4,VLOOKUP(DATE(YEAR('Calculation sheet'!$B19),MONTH('Calculation sheet'!$B19),1),Rates!$A$2:$E$500,5,0),IF(Input!$B$10=Input!$I$5,VLOOKUP(DATE(YEAR('Calculation sheet'!$B19),MONTH('Calculation sheet'!$B19),1),Rates!$A$2:$F$500,6,0),IF(Input!$B$10=Input!$I$6,VLOOKUP(DATE(YEAR('Calculation sheet'!$B19),MONTH('Calculation sheet'!$B19),1),Rates!$A$2:$G$500,7,0),""))))),"")</f>
        <v/>
      </c>
      <c r="I19" s="135" t="str">
        <f>IF(AND('Calculation sheet'!$C19&lt;&gt;0,'Calculation sheet'!$H19=0%),H18,'Calculation sheet'!$H19)</f>
        <v/>
      </c>
      <c r="J19" s="136" t="str">
        <f>IF(AND('Calculation sheet'!$C19&lt;&gt;0,'Calculation sheet'!$I19=0%),I18,'Calculation sheet'!$I19)</f>
        <v/>
      </c>
      <c r="K19" s="137" t="str">
        <f>IFERROR($A$4*'Calculation sheet'!$C19*'Calculation sheet'!$J19/365,"")</f>
        <v/>
      </c>
      <c r="L19" s="138" t="str">
        <f>IFERROR('Calculation sheet'!$K19-'Calculation sheet'!$G19,"")</f>
        <v/>
      </c>
      <c r="M19" s="55"/>
      <c r="N19" s="55"/>
    </row>
    <row r="20" spans="1:14" x14ac:dyDescent="0.25">
      <c r="A20" s="129">
        <v>14</v>
      </c>
      <c r="B20" s="139" t="str">
        <f>IFERROR(IF(DATE(YEAR(B19),MONTH(B19),1)&gt;=DATE(YEAR(Input!$E$4),MONTH(Input!$E$4),1),"",DATE(YEAR(B19),MONTH(B19)+1,1)),"")</f>
        <v/>
      </c>
      <c r="C20" s="140" t="str">
        <f>IFERROR(IF(DATE(YEAR('Calculation sheet'!$B20),MONTH('Calculation sheet'!$B20),1)=DATE(YEAR(Input!$E$4),MONTH(Input!$E$4),1),Input!$H$4,IF('Calculation sheet'!$B20&lt;&gt;"",DAY(EOMONTH('Calculation sheet'!$B20,0)),"")),"")</f>
        <v/>
      </c>
      <c r="D20" s="141" t="str">
        <f>IFERROR(IF(AND($C$4&gt;0,$C$4&lt;365),VLOOKUP(DATE(YEAR('Calculation sheet'!$B20),MONTH('Calculation sheet'!$B20),1),Rates!$A$2:$B$500,2,0),IF(AND($C$4&gt;=365,$C$4&lt;730),VLOOKUP(DATE(YEAR('Calculation sheet'!$B20),MONTH('Calculation sheet'!$B20),1),Rates!$A$2:$C$500,3,0),IF(AND($C$4&gt;=730,$C$4&lt;1095),VLOOKUP(DATE(YEAR('Calculation sheet'!$B20),MONTH('Calculation sheet'!$B20),1),Rates!$A$2:$D$500,4,0),IF(AND($C$4&gt;=1095,$C$4&lt;1460),VLOOKUP(DATE(YEAR('Calculation sheet'!$B20),MONTH('Calculation sheet'!$B20),1),Rates!$A$2:$E$500,5,0),IF(AND($C$4&gt;=1460,$C$4&lt;1825),VLOOKUP(DATE(YEAR('Calculation sheet'!$B20),MONTH('Calculation sheet'!$B20),1),Rates!$A$2:$F$500,6,0),VLOOKUP(DATE(YEAR('Calculation sheet'!$B20),MONTH('Calculation sheet'!$B20),1),Rates!$A$2:$G$500,7,0)))))),"")</f>
        <v/>
      </c>
      <c r="E20" s="141" t="str">
        <f>IF(AND('Calculation sheet'!$C20&lt;&gt;0,'Calculation sheet'!$D20=0%),D19,'Calculation sheet'!$D20)</f>
        <v/>
      </c>
      <c r="F20" s="141" t="str">
        <f>IF(AND('Calculation sheet'!$C20&lt;&gt;0,'Calculation sheet'!$E20=0%),E19,'Calculation sheet'!$E20)</f>
        <v/>
      </c>
      <c r="G20" s="142" t="str">
        <f>IFERROR(IF('Calculation sheet'!$F20&lt;&gt;"",$A$4*'Calculation sheet'!$C20*'Calculation sheet'!$F20/365,""),"")</f>
        <v/>
      </c>
      <c r="H20" s="143" t="str">
        <f>IFERROR(IF(Input!$B$10=Input!$I$2,VLOOKUP(DATE(YEAR('Calculation sheet'!$B20),MONTH('Calculation sheet'!$B20),1),Rates!$A$2:$C$500,3,0),IF(Input!$B$10=Input!$I$3,VLOOKUP(DATE(YEAR('Calculation sheet'!$B20),MONTH('Calculation sheet'!$B20),1),Rates!$A$2:$D$500,4,0),IF(Input!$B$10=Input!$I$4,VLOOKUP(DATE(YEAR('Calculation sheet'!$B20),MONTH('Calculation sheet'!$B20),1),Rates!$A$2:$E$500,5,0),IF(Input!$B$10=Input!$I$5,VLOOKUP(DATE(YEAR('Calculation sheet'!$B20),MONTH('Calculation sheet'!$B20),1),Rates!$A$2:$F$500,6,0),IF(Input!$B$10=Input!$I$6,VLOOKUP(DATE(YEAR('Calculation sheet'!$B20),MONTH('Calculation sheet'!$B20),1),Rates!$A$2:$G$500,7,0),""))))),"")</f>
        <v/>
      </c>
      <c r="I20" s="143" t="str">
        <f>IF(AND('Calculation sheet'!$C20&lt;&gt;0,'Calculation sheet'!$H20=0%),H19,'Calculation sheet'!$H20)</f>
        <v/>
      </c>
      <c r="J20" s="144" t="str">
        <f>IF(AND('Calculation sheet'!$C20&lt;&gt;0,'Calculation sheet'!$I20=0%),I19,'Calculation sheet'!$I20)</f>
        <v/>
      </c>
      <c r="K20" s="145" t="str">
        <f>IFERROR($A$4*'Calculation sheet'!$C20*'Calculation sheet'!$J20/365,"")</f>
        <v/>
      </c>
      <c r="L20" s="146" t="str">
        <f>IFERROR('Calculation sheet'!$K20-'Calculation sheet'!$G20,"")</f>
        <v/>
      </c>
      <c r="M20" s="55"/>
      <c r="N20" s="55"/>
    </row>
    <row r="21" spans="1:14" x14ac:dyDescent="0.25">
      <c r="A21" s="128">
        <v>15</v>
      </c>
      <c r="B21" s="131" t="str">
        <f>IFERROR(IF(DATE(YEAR(B20),MONTH(B20),1)&gt;=DATE(YEAR(Input!$E$4),MONTH(Input!$E$4),1),"",DATE(YEAR(B20),MONTH(B20)+1,1)),"")</f>
        <v/>
      </c>
      <c r="C21" s="132" t="str">
        <f>IFERROR(IF(DATE(YEAR('Calculation sheet'!$B21),MONTH('Calculation sheet'!$B21),1)=DATE(YEAR(Input!$E$4),MONTH(Input!$E$4),1),Input!$H$4,IF('Calculation sheet'!$B21&lt;&gt;"",DAY(EOMONTH('Calculation sheet'!$B21,0)),"")),"")</f>
        <v/>
      </c>
      <c r="D21" s="133" t="str">
        <f>IFERROR(IF(AND($C$4&gt;0,$C$4&lt;365),VLOOKUP(DATE(YEAR('Calculation sheet'!$B21),MONTH('Calculation sheet'!$B21),1),Rates!$A$2:$B$500,2,0),IF(AND($C$4&gt;=365,$C$4&lt;730),VLOOKUP(DATE(YEAR('Calculation sheet'!$B21),MONTH('Calculation sheet'!$B21),1),Rates!$A$2:$C$500,3,0),IF(AND($C$4&gt;=730,$C$4&lt;1095),VLOOKUP(DATE(YEAR('Calculation sheet'!$B21),MONTH('Calculation sheet'!$B21),1),Rates!$A$2:$D$500,4,0),IF(AND($C$4&gt;=1095,$C$4&lt;1460),VLOOKUP(DATE(YEAR('Calculation sheet'!$B21),MONTH('Calculation sheet'!$B21),1),Rates!$A$2:$E$500,5,0),IF(AND($C$4&gt;=1460,$C$4&lt;1825),VLOOKUP(DATE(YEAR('Calculation sheet'!$B21),MONTH('Calculation sheet'!$B21),1),Rates!$A$2:$F$500,6,0),VLOOKUP(DATE(YEAR('Calculation sheet'!$B21),MONTH('Calculation sheet'!$B21),1),Rates!$A$2:$G$500,7,0)))))),"")</f>
        <v/>
      </c>
      <c r="E21" s="133" t="str">
        <f>IF(AND('Calculation sheet'!$C21&lt;&gt;0,'Calculation sheet'!$D21=0%),D20,'Calculation sheet'!$D21)</f>
        <v/>
      </c>
      <c r="F21" s="133" t="str">
        <f>IF(AND('Calculation sheet'!$C21&lt;&gt;0,'Calculation sheet'!$E21=0%),E20,'Calculation sheet'!$E21)</f>
        <v/>
      </c>
      <c r="G21" s="134" t="str">
        <f>IFERROR(IF('Calculation sheet'!$F21&lt;&gt;"",$A$4*'Calculation sheet'!$C21*'Calculation sheet'!$F21/365,""),"")</f>
        <v/>
      </c>
      <c r="H21" s="135" t="str">
        <f>IFERROR(IF(Input!$B$10=Input!$I$2,VLOOKUP(DATE(YEAR('Calculation sheet'!$B21),MONTH('Calculation sheet'!$B21),1),Rates!$A$2:$C$500,3,0),IF(Input!$B$10=Input!$I$3,VLOOKUP(DATE(YEAR('Calculation sheet'!$B21),MONTH('Calculation sheet'!$B21),1),Rates!$A$2:$D$500,4,0),IF(Input!$B$10=Input!$I$4,VLOOKUP(DATE(YEAR('Calculation sheet'!$B21),MONTH('Calculation sheet'!$B21),1),Rates!$A$2:$E$500,5,0),IF(Input!$B$10=Input!$I$5,VLOOKUP(DATE(YEAR('Calculation sheet'!$B21),MONTH('Calculation sheet'!$B21),1),Rates!$A$2:$F$500,6,0),IF(Input!$B$10=Input!$I$6,VLOOKUP(DATE(YEAR('Calculation sheet'!$B21),MONTH('Calculation sheet'!$B21),1),Rates!$A$2:$G$500,7,0),""))))),"")</f>
        <v/>
      </c>
      <c r="I21" s="135" t="str">
        <f>IF(AND('Calculation sheet'!$C21&lt;&gt;0,'Calculation sheet'!$H21=0%),H20,'Calculation sheet'!$H21)</f>
        <v/>
      </c>
      <c r="J21" s="136" t="str">
        <f>IF(AND('Calculation sheet'!$C21&lt;&gt;0,'Calculation sheet'!$I21=0%),I20,'Calculation sheet'!$I21)</f>
        <v/>
      </c>
      <c r="K21" s="137" t="str">
        <f>IFERROR($A$4*'Calculation sheet'!$C21*'Calculation sheet'!$J21/365,"")</f>
        <v/>
      </c>
      <c r="L21" s="138" t="str">
        <f>IFERROR('Calculation sheet'!$K21-'Calculation sheet'!$G21,"")</f>
        <v/>
      </c>
      <c r="M21" s="55"/>
      <c r="N21" s="55"/>
    </row>
    <row r="22" spans="1:14" x14ac:dyDescent="0.25">
      <c r="A22" s="129">
        <v>16</v>
      </c>
      <c r="B22" s="139" t="str">
        <f>IFERROR(IF(DATE(YEAR(B21),MONTH(B21),1)&gt;=DATE(YEAR(Input!$E$4),MONTH(Input!$E$4),1),"",DATE(YEAR(B21),MONTH(B21)+1,1)),"")</f>
        <v/>
      </c>
      <c r="C22" s="140" t="str">
        <f>IFERROR(IF(DATE(YEAR('Calculation sheet'!$B22),MONTH('Calculation sheet'!$B22),1)=DATE(YEAR(Input!$E$4),MONTH(Input!$E$4),1),Input!$H$4,IF('Calculation sheet'!$B22&lt;&gt;"",DAY(EOMONTH('Calculation sheet'!$B22,0)),"")),"")</f>
        <v/>
      </c>
      <c r="D22" s="141" t="str">
        <f>IFERROR(IF(AND($C$4&gt;0,$C$4&lt;365),VLOOKUP(DATE(YEAR('Calculation sheet'!$B22),MONTH('Calculation sheet'!$B22),1),Rates!$A$2:$B$500,2,0),IF(AND($C$4&gt;=365,$C$4&lt;730),VLOOKUP(DATE(YEAR('Calculation sheet'!$B22),MONTH('Calculation sheet'!$B22),1),Rates!$A$2:$C$500,3,0),IF(AND($C$4&gt;=730,$C$4&lt;1095),VLOOKUP(DATE(YEAR('Calculation sheet'!$B22),MONTH('Calculation sheet'!$B22),1),Rates!$A$2:$D$500,4,0),IF(AND($C$4&gt;=1095,$C$4&lt;1460),VLOOKUP(DATE(YEAR('Calculation sheet'!$B22),MONTH('Calculation sheet'!$B22),1),Rates!$A$2:$E$500,5,0),IF(AND($C$4&gt;=1460,$C$4&lt;1825),VLOOKUP(DATE(YEAR('Calculation sheet'!$B22),MONTH('Calculation sheet'!$B22),1),Rates!$A$2:$F$500,6,0),VLOOKUP(DATE(YEAR('Calculation sheet'!$B22),MONTH('Calculation sheet'!$B22),1),Rates!$A$2:$G$500,7,0)))))),"")</f>
        <v/>
      </c>
      <c r="E22" s="141" t="str">
        <f>IF(AND('Calculation sheet'!$C22&lt;&gt;0,'Calculation sheet'!$D22=0%),D21,'Calculation sheet'!$D22)</f>
        <v/>
      </c>
      <c r="F22" s="141" t="str">
        <f>IF(AND('Calculation sheet'!$C22&lt;&gt;0,'Calculation sheet'!$E22=0%),E21,'Calculation sheet'!$E22)</f>
        <v/>
      </c>
      <c r="G22" s="142" t="str">
        <f>IFERROR(IF('Calculation sheet'!$F22&lt;&gt;"",$A$4*'Calculation sheet'!$C22*'Calculation sheet'!$F22/365,""),"")</f>
        <v/>
      </c>
      <c r="H22" s="143" t="str">
        <f>IFERROR(IF(Input!$B$10=Input!$I$2,VLOOKUP(DATE(YEAR('Calculation sheet'!$B22),MONTH('Calculation sheet'!$B22),1),Rates!$A$2:$C$500,3,0),IF(Input!$B$10=Input!$I$3,VLOOKUP(DATE(YEAR('Calculation sheet'!$B22),MONTH('Calculation sheet'!$B22),1),Rates!$A$2:$D$500,4,0),IF(Input!$B$10=Input!$I$4,VLOOKUP(DATE(YEAR('Calculation sheet'!$B22),MONTH('Calculation sheet'!$B22),1),Rates!$A$2:$E$500,5,0),IF(Input!$B$10=Input!$I$5,VLOOKUP(DATE(YEAR('Calculation sheet'!$B22),MONTH('Calculation sheet'!$B22),1),Rates!$A$2:$F$500,6,0),IF(Input!$B$10=Input!$I$6,VLOOKUP(DATE(YEAR('Calculation sheet'!$B22),MONTH('Calculation sheet'!$B22),1),Rates!$A$2:$G$500,7,0),""))))),"")</f>
        <v/>
      </c>
      <c r="I22" s="143" t="str">
        <f>IF(AND('Calculation sheet'!$C22&lt;&gt;0,'Calculation sheet'!$H22=0%),H21,'Calculation sheet'!$H22)</f>
        <v/>
      </c>
      <c r="J22" s="144" t="str">
        <f>IF(AND('Calculation sheet'!$C22&lt;&gt;0,'Calculation sheet'!$I22=0%),I21,'Calculation sheet'!$I22)</f>
        <v/>
      </c>
      <c r="K22" s="145" t="str">
        <f>IFERROR($A$4*'Calculation sheet'!$C22*'Calculation sheet'!$J22/365,"")</f>
        <v/>
      </c>
      <c r="L22" s="146" t="str">
        <f>IFERROR('Calculation sheet'!$K22-'Calculation sheet'!$G22,"")</f>
        <v/>
      </c>
      <c r="M22" s="55"/>
      <c r="N22" s="55"/>
    </row>
    <row r="23" spans="1:14" x14ac:dyDescent="0.25">
      <c r="A23" s="128">
        <v>17</v>
      </c>
      <c r="B23" s="131" t="str">
        <f>IFERROR(IF(DATE(YEAR(B22),MONTH(B22),1)&gt;=DATE(YEAR(Input!$E$4),MONTH(Input!$E$4),1),"",DATE(YEAR(B22),MONTH(B22)+1,1)),"")</f>
        <v/>
      </c>
      <c r="C23" s="132" t="str">
        <f>IFERROR(IF(DATE(YEAR('Calculation sheet'!$B23),MONTH('Calculation sheet'!$B23),1)=DATE(YEAR(Input!$E$4),MONTH(Input!$E$4),1),Input!$H$4,IF('Calculation sheet'!$B23&lt;&gt;"",DAY(EOMONTH('Calculation sheet'!$B23,0)),"")),"")</f>
        <v/>
      </c>
      <c r="D23" s="133" t="str">
        <f>IFERROR(IF(AND($C$4&gt;0,$C$4&lt;365),VLOOKUP(DATE(YEAR('Calculation sheet'!$B23),MONTH('Calculation sheet'!$B23),1),Rates!$A$2:$B$500,2,0),IF(AND($C$4&gt;=365,$C$4&lt;730),VLOOKUP(DATE(YEAR('Calculation sheet'!$B23),MONTH('Calculation sheet'!$B23),1),Rates!$A$2:$C$500,3,0),IF(AND($C$4&gt;=730,$C$4&lt;1095),VLOOKUP(DATE(YEAR('Calculation sheet'!$B23),MONTH('Calculation sheet'!$B23),1),Rates!$A$2:$D$500,4,0),IF(AND($C$4&gt;=1095,$C$4&lt;1460),VLOOKUP(DATE(YEAR('Calculation sheet'!$B23),MONTH('Calculation sheet'!$B23),1),Rates!$A$2:$E$500,5,0),IF(AND($C$4&gt;=1460,$C$4&lt;1825),VLOOKUP(DATE(YEAR('Calculation sheet'!$B23),MONTH('Calculation sheet'!$B23),1),Rates!$A$2:$F$500,6,0),VLOOKUP(DATE(YEAR('Calculation sheet'!$B23),MONTH('Calculation sheet'!$B23),1),Rates!$A$2:$G$500,7,0)))))),"")</f>
        <v/>
      </c>
      <c r="E23" s="133" t="str">
        <f>IF(AND('Calculation sheet'!$C23&lt;&gt;0,'Calculation sheet'!$D23=0%),D22,'Calculation sheet'!$D23)</f>
        <v/>
      </c>
      <c r="F23" s="133" t="str">
        <f>IF(AND('Calculation sheet'!$C23&lt;&gt;0,'Calculation sheet'!$E23=0%),E22,'Calculation sheet'!$E23)</f>
        <v/>
      </c>
      <c r="G23" s="134" t="str">
        <f>IFERROR(IF('Calculation sheet'!$F23&lt;&gt;"",$A$4*'Calculation sheet'!$C23*'Calculation sheet'!$F23/365,""),"")</f>
        <v/>
      </c>
      <c r="H23" s="135" t="str">
        <f>IFERROR(IF(Input!$B$10=Input!$I$2,VLOOKUP(DATE(YEAR('Calculation sheet'!$B23),MONTH('Calculation sheet'!$B23),1),Rates!$A$2:$C$500,3,0),IF(Input!$B$10=Input!$I$3,VLOOKUP(DATE(YEAR('Calculation sheet'!$B23),MONTH('Calculation sheet'!$B23),1),Rates!$A$2:$D$500,4,0),IF(Input!$B$10=Input!$I$4,VLOOKUP(DATE(YEAR('Calculation sheet'!$B23),MONTH('Calculation sheet'!$B23),1),Rates!$A$2:$E$500,5,0),IF(Input!$B$10=Input!$I$5,VLOOKUP(DATE(YEAR('Calculation sheet'!$B23),MONTH('Calculation sheet'!$B23),1),Rates!$A$2:$F$500,6,0),IF(Input!$B$10=Input!$I$6,VLOOKUP(DATE(YEAR('Calculation sheet'!$B23),MONTH('Calculation sheet'!$B23),1),Rates!$A$2:$G$500,7,0),""))))),"")</f>
        <v/>
      </c>
      <c r="I23" s="135" t="str">
        <f>IF(AND('Calculation sheet'!$C23&lt;&gt;0,'Calculation sheet'!$H23=0%),H22,'Calculation sheet'!$H23)</f>
        <v/>
      </c>
      <c r="J23" s="136" t="str">
        <f>IF(AND('Calculation sheet'!$C23&lt;&gt;0,'Calculation sheet'!$I23=0%),I22,'Calculation sheet'!$I23)</f>
        <v/>
      </c>
      <c r="K23" s="137" t="str">
        <f>IFERROR($A$4*'Calculation sheet'!$C23*'Calculation sheet'!$J23/365,"")</f>
        <v/>
      </c>
      <c r="L23" s="138" t="str">
        <f>IFERROR('Calculation sheet'!$K23-'Calculation sheet'!$G23,"")</f>
        <v/>
      </c>
      <c r="M23" s="55"/>
      <c r="N23" s="55"/>
    </row>
    <row r="24" spans="1:14" x14ac:dyDescent="0.25">
      <c r="A24" s="129">
        <v>18</v>
      </c>
      <c r="B24" s="139" t="str">
        <f>IFERROR(IF(DATE(YEAR(B23),MONTH(B23),1)&gt;=DATE(YEAR(Input!$E$4),MONTH(Input!$E$4),1),"",DATE(YEAR(B23),MONTH(B23)+1,1)),"")</f>
        <v/>
      </c>
      <c r="C24" s="140" t="str">
        <f>IFERROR(IF(DATE(YEAR('Calculation sheet'!$B24),MONTH('Calculation sheet'!$B24),1)=DATE(YEAR(Input!$E$4),MONTH(Input!$E$4),1),Input!$H$4,IF('Calculation sheet'!$B24&lt;&gt;"",DAY(EOMONTH('Calculation sheet'!$B24,0)),"")),"")</f>
        <v/>
      </c>
      <c r="D24" s="141" t="str">
        <f>IFERROR(IF(AND($C$4&gt;0,$C$4&lt;365),VLOOKUP(DATE(YEAR('Calculation sheet'!$B24),MONTH('Calculation sheet'!$B24),1),Rates!$A$2:$B$500,2,0),IF(AND($C$4&gt;=365,$C$4&lt;730),VLOOKUP(DATE(YEAR('Calculation sheet'!$B24),MONTH('Calculation sheet'!$B24),1),Rates!$A$2:$C$500,3,0),IF(AND($C$4&gt;=730,$C$4&lt;1095),VLOOKUP(DATE(YEAR('Calculation sheet'!$B24),MONTH('Calculation sheet'!$B24),1),Rates!$A$2:$D$500,4,0),IF(AND($C$4&gt;=1095,$C$4&lt;1460),VLOOKUP(DATE(YEAR('Calculation sheet'!$B24),MONTH('Calculation sheet'!$B24),1),Rates!$A$2:$E$500,5,0),IF(AND($C$4&gt;=1460,$C$4&lt;1825),VLOOKUP(DATE(YEAR('Calculation sheet'!$B24),MONTH('Calculation sheet'!$B24),1),Rates!$A$2:$F$500,6,0),VLOOKUP(DATE(YEAR('Calculation sheet'!$B24),MONTH('Calculation sheet'!$B24),1),Rates!$A$2:$G$500,7,0)))))),"")</f>
        <v/>
      </c>
      <c r="E24" s="141" t="str">
        <f>IF(AND('Calculation sheet'!$C24&lt;&gt;0,'Calculation sheet'!$D24=0%),D23,'Calculation sheet'!$D24)</f>
        <v/>
      </c>
      <c r="F24" s="141" t="str">
        <f>IF(AND('Calculation sheet'!$C24&lt;&gt;0,'Calculation sheet'!$E24=0%),E23,'Calculation sheet'!$E24)</f>
        <v/>
      </c>
      <c r="G24" s="142" t="str">
        <f>IFERROR(IF('Calculation sheet'!$F24&lt;&gt;"",$A$4*'Calculation sheet'!$C24*'Calculation sheet'!$F24/365,""),"")</f>
        <v/>
      </c>
      <c r="H24" s="143" t="str">
        <f>IFERROR(IF(Input!$B$10=Input!$I$2,VLOOKUP(DATE(YEAR('Calculation sheet'!$B24),MONTH('Calculation sheet'!$B24),1),Rates!$A$2:$C$500,3,0),IF(Input!$B$10=Input!$I$3,VLOOKUP(DATE(YEAR('Calculation sheet'!$B24),MONTH('Calculation sheet'!$B24),1),Rates!$A$2:$D$500,4,0),IF(Input!$B$10=Input!$I$4,VLOOKUP(DATE(YEAR('Calculation sheet'!$B24),MONTH('Calculation sheet'!$B24),1),Rates!$A$2:$E$500,5,0),IF(Input!$B$10=Input!$I$5,VLOOKUP(DATE(YEAR('Calculation sheet'!$B24),MONTH('Calculation sheet'!$B24),1),Rates!$A$2:$F$500,6,0),IF(Input!$B$10=Input!$I$6,VLOOKUP(DATE(YEAR('Calculation sheet'!$B24),MONTH('Calculation sheet'!$B24),1),Rates!$A$2:$G$500,7,0),""))))),"")</f>
        <v/>
      </c>
      <c r="I24" s="143" t="str">
        <f>IF(AND('Calculation sheet'!$C24&lt;&gt;0,'Calculation sheet'!$H24=0%),H23,'Calculation sheet'!$H24)</f>
        <v/>
      </c>
      <c r="J24" s="144" t="str">
        <f>IF(AND('Calculation sheet'!$C24&lt;&gt;0,'Calculation sheet'!$I24=0%),I23,'Calculation sheet'!$I24)</f>
        <v/>
      </c>
      <c r="K24" s="145" t="str">
        <f>IFERROR($A$4*'Calculation sheet'!$C24*'Calculation sheet'!$J24/365,"")</f>
        <v/>
      </c>
      <c r="L24" s="146" t="str">
        <f>IFERROR('Calculation sheet'!$K24-'Calculation sheet'!$G24,"")</f>
        <v/>
      </c>
      <c r="M24" s="55"/>
      <c r="N24" s="55"/>
    </row>
    <row r="25" spans="1:14" x14ac:dyDescent="0.25">
      <c r="A25" s="128">
        <v>19</v>
      </c>
      <c r="B25" s="131" t="str">
        <f>IFERROR(IF(DATE(YEAR(B24),MONTH(B24),1)&gt;=DATE(YEAR(Input!$E$4),MONTH(Input!$E$4),1),"",DATE(YEAR(B24),MONTH(B24)+1,1)),"")</f>
        <v/>
      </c>
      <c r="C25" s="132" t="str">
        <f>IFERROR(IF(DATE(YEAR('Calculation sheet'!$B25),MONTH('Calculation sheet'!$B25),1)=DATE(YEAR(Input!$E$4),MONTH(Input!$E$4),1),Input!$H$4,IF('Calculation sheet'!$B25&lt;&gt;"",DAY(EOMONTH('Calculation sheet'!$B25,0)),"")),"")</f>
        <v/>
      </c>
      <c r="D25" s="133" t="str">
        <f>IFERROR(IF(AND($C$4&gt;0,$C$4&lt;365),VLOOKUP(DATE(YEAR('Calculation sheet'!$B25),MONTH('Calculation sheet'!$B25),1),Rates!$A$2:$B$500,2,0),IF(AND($C$4&gt;=365,$C$4&lt;730),VLOOKUP(DATE(YEAR('Calculation sheet'!$B25),MONTH('Calculation sheet'!$B25),1),Rates!$A$2:$C$500,3,0),IF(AND($C$4&gt;=730,$C$4&lt;1095),VLOOKUP(DATE(YEAR('Calculation sheet'!$B25),MONTH('Calculation sheet'!$B25),1),Rates!$A$2:$D$500,4,0),IF(AND($C$4&gt;=1095,$C$4&lt;1460),VLOOKUP(DATE(YEAR('Calculation sheet'!$B25),MONTH('Calculation sheet'!$B25),1),Rates!$A$2:$E$500,5,0),IF(AND($C$4&gt;=1460,$C$4&lt;1825),VLOOKUP(DATE(YEAR('Calculation sheet'!$B25),MONTH('Calculation sheet'!$B25),1),Rates!$A$2:$F$500,6,0),VLOOKUP(DATE(YEAR('Calculation sheet'!$B25),MONTH('Calculation sheet'!$B25),1),Rates!$A$2:$G$500,7,0)))))),"")</f>
        <v/>
      </c>
      <c r="E25" s="133" t="str">
        <f>IF(AND('Calculation sheet'!$C25&lt;&gt;0,'Calculation sheet'!$D25=0%),D24,'Calculation sheet'!$D25)</f>
        <v/>
      </c>
      <c r="F25" s="133" t="str">
        <f>IF(AND('Calculation sheet'!$C25&lt;&gt;0,'Calculation sheet'!$E25=0%),E24,'Calculation sheet'!$E25)</f>
        <v/>
      </c>
      <c r="G25" s="134" t="str">
        <f>IFERROR(IF('Calculation sheet'!$F25&lt;&gt;"",$A$4*'Calculation sheet'!$C25*'Calculation sheet'!$F25/365,""),"")</f>
        <v/>
      </c>
      <c r="H25" s="135" t="str">
        <f>IFERROR(IF(Input!$B$10=Input!$I$2,VLOOKUP(DATE(YEAR('Calculation sheet'!$B25),MONTH('Calculation sheet'!$B25),1),Rates!$A$2:$C$500,3,0),IF(Input!$B$10=Input!$I$3,VLOOKUP(DATE(YEAR('Calculation sheet'!$B25),MONTH('Calculation sheet'!$B25),1),Rates!$A$2:$D$500,4,0),IF(Input!$B$10=Input!$I$4,VLOOKUP(DATE(YEAR('Calculation sheet'!$B25),MONTH('Calculation sheet'!$B25),1),Rates!$A$2:$E$500,5,0),IF(Input!$B$10=Input!$I$5,VLOOKUP(DATE(YEAR('Calculation sheet'!$B25),MONTH('Calculation sheet'!$B25),1),Rates!$A$2:$F$500,6,0),IF(Input!$B$10=Input!$I$6,VLOOKUP(DATE(YEAR('Calculation sheet'!$B25),MONTH('Calculation sheet'!$B25),1),Rates!$A$2:$G$500,7,0),""))))),"")</f>
        <v/>
      </c>
      <c r="I25" s="135" t="str">
        <f>IF(AND('Calculation sheet'!$C25&lt;&gt;0,'Calculation sheet'!$H25=0%),H24,'Calculation sheet'!$H25)</f>
        <v/>
      </c>
      <c r="J25" s="136" t="str">
        <f>IF(AND('Calculation sheet'!$C25&lt;&gt;0,'Calculation sheet'!$I25=0%),I24,'Calculation sheet'!$I25)</f>
        <v/>
      </c>
      <c r="K25" s="137" t="str">
        <f>IFERROR($A$4*'Calculation sheet'!$C25*'Calculation sheet'!$J25/365,"")</f>
        <v/>
      </c>
      <c r="L25" s="138" t="str">
        <f>IFERROR('Calculation sheet'!$K25-'Calculation sheet'!$G25,"")</f>
        <v/>
      </c>
      <c r="M25" s="55"/>
      <c r="N25" s="55"/>
    </row>
    <row r="26" spans="1:14" x14ac:dyDescent="0.25">
      <c r="A26" s="129">
        <v>20</v>
      </c>
      <c r="B26" s="139" t="str">
        <f>IFERROR(IF(DATE(YEAR(B25),MONTH(B25),1)&gt;=DATE(YEAR(Input!$E$4),MONTH(Input!$E$4),1),"",DATE(YEAR(B25),MONTH(B25)+1,1)),"")</f>
        <v/>
      </c>
      <c r="C26" s="140" t="str">
        <f>IFERROR(IF(DATE(YEAR('Calculation sheet'!$B26),MONTH('Calculation sheet'!$B26),1)=DATE(YEAR(Input!$E$4),MONTH(Input!$E$4),1),Input!$H$4,IF('Calculation sheet'!$B26&lt;&gt;"",DAY(EOMONTH('Calculation sheet'!$B26,0)),"")),"")</f>
        <v/>
      </c>
      <c r="D26" s="141" t="str">
        <f>IFERROR(IF(AND($C$4&gt;0,$C$4&lt;365),VLOOKUP(DATE(YEAR('Calculation sheet'!$B26),MONTH('Calculation sheet'!$B26),1),Rates!$A$2:$B$500,2,0),IF(AND($C$4&gt;=365,$C$4&lt;730),VLOOKUP(DATE(YEAR('Calculation sheet'!$B26),MONTH('Calculation sheet'!$B26),1),Rates!$A$2:$C$500,3,0),IF(AND($C$4&gt;=730,$C$4&lt;1095),VLOOKUP(DATE(YEAR('Calculation sheet'!$B26),MONTH('Calculation sheet'!$B26),1),Rates!$A$2:$D$500,4,0),IF(AND($C$4&gt;=1095,$C$4&lt;1460),VLOOKUP(DATE(YEAR('Calculation sheet'!$B26),MONTH('Calculation sheet'!$B26),1),Rates!$A$2:$E$500,5,0),IF(AND($C$4&gt;=1460,$C$4&lt;1825),VLOOKUP(DATE(YEAR('Calculation sheet'!$B26),MONTH('Calculation sheet'!$B26),1),Rates!$A$2:$F$500,6,0),VLOOKUP(DATE(YEAR('Calculation sheet'!$B26),MONTH('Calculation sheet'!$B26),1),Rates!$A$2:$G$500,7,0)))))),"")</f>
        <v/>
      </c>
      <c r="E26" s="141" t="str">
        <f>IF(AND('Calculation sheet'!$C26&lt;&gt;0,'Calculation sheet'!$D26=0%),D25,'Calculation sheet'!$D26)</f>
        <v/>
      </c>
      <c r="F26" s="141" t="str">
        <f>IF(AND('Calculation sheet'!$C26&lt;&gt;0,'Calculation sheet'!$E26=0%),E25,'Calculation sheet'!$E26)</f>
        <v/>
      </c>
      <c r="G26" s="142" t="str">
        <f>IFERROR(IF('Calculation sheet'!$F26&lt;&gt;"",$A$4*'Calculation sheet'!$C26*'Calculation sheet'!$F26/365,""),"")</f>
        <v/>
      </c>
      <c r="H26" s="143" t="str">
        <f>IFERROR(IF(Input!$B$10=Input!$I$2,VLOOKUP(DATE(YEAR('Calculation sheet'!$B26),MONTH('Calculation sheet'!$B26),1),Rates!$A$2:$C$500,3,0),IF(Input!$B$10=Input!$I$3,VLOOKUP(DATE(YEAR('Calculation sheet'!$B26),MONTH('Calculation sheet'!$B26),1),Rates!$A$2:$D$500,4,0),IF(Input!$B$10=Input!$I$4,VLOOKUP(DATE(YEAR('Calculation sheet'!$B26),MONTH('Calculation sheet'!$B26),1),Rates!$A$2:$E$500,5,0),IF(Input!$B$10=Input!$I$5,VLOOKUP(DATE(YEAR('Calculation sheet'!$B26),MONTH('Calculation sheet'!$B26),1),Rates!$A$2:$F$500,6,0),IF(Input!$B$10=Input!$I$6,VLOOKUP(DATE(YEAR('Calculation sheet'!$B26),MONTH('Calculation sheet'!$B26),1),Rates!$A$2:$G$500,7,0),""))))),"")</f>
        <v/>
      </c>
      <c r="I26" s="143" t="str">
        <f>IF(AND('Calculation sheet'!$C26&lt;&gt;0,'Calculation sheet'!$H26=0%),H25,'Calculation sheet'!$H26)</f>
        <v/>
      </c>
      <c r="J26" s="144" t="str">
        <f>IF(AND('Calculation sheet'!$C26&lt;&gt;0,'Calculation sheet'!$I26=0%),I25,'Calculation sheet'!$I26)</f>
        <v/>
      </c>
      <c r="K26" s="145" t="str">
        <f>IFERROR($A$4*'Calculation sheet'!$C26*'Calculation sheet'!$J26/365,"")</f>
        <v/>
      </c>
      <c r="L26" s="146" t="str">
        <f>IFERROR('Calculation sheet'!$K26-'Calculation sheet'!$G26,"")</f>
        <v/>
      </c>
      <c r="M26" s="55"/>
      <c r="N26" s="55"/>
    </row>
    <row r="27" spans="1:14" x14ac:dyDescent="0.25">
      <c r="A27" s="128">
        <v>21</v>
      </c>
      <c r="B27" s="131" t="str">
        <f>IFERROR(IF(DATE(YEAR(B26),MONTH(B26),1)&gt;=DATE(YEAR(Input!$E$4),MONTH(Input!$E$4),1),"",DATE(YEAR(B26),MONTH(B26)+1,1)),"")</f>
        <v/>
      </c>
      <c r="C27" s="132" t="str">
        <f>IFERROR(IF(DATE(YEAR('Calculation sheet'!$B27),MONTH('Calculation sheet'!$B27),1)=DATE(YEAR(Input!$E$4),MONTH(Input!$E$4),1),Input!$H$4,IF('Calculation sheet'!$B27&lt;&gt;"",DAY(EOMONTH('Calculation sheet'!$B27,0)),"")),"")</f>
        <v/>
      </c>
      <c r="D27" s="133" t="str">
        <f>IFERROR(IF(AND($C$4&gt;0,$C$4&lt;365),VLOOKUP(DATE(YEAR('Calculation sheet'!$B27),MONTH('Calculation sheet'!$B27),1),Rates!$A$2:$B$500,2,0),IF(AND($C$4&gt;=365,$C$4&lt;730),VLOOKUP(DATE(YEAR('Calculation sheet'!$B27),MONTH('Calculation sheet'!$B27),1),Rates!$A$2:$C$500,3,0),IF(AND($C$4&gt;=730,$C$4&lt;1095),VLOOKUP(DATE(YEAR('Calculation sheet'!$B27),MONTH('Calculation sheet'!$B27),1),Rates!$A$2:$D$500,4,0),IF(AND($C$4&gt;=1095,$C$4&lt;1460),VLOOKUP(DATE(YEAR('Calculation sheet'!$B27),MONTH('Calculation sheet'!$B27),1),Rates!$A$2:$E$500,5,0),IF(AND($C$4&gt;=1460,$C$4&lt;1825),VLOOKUP(DATE(YEAR('Calculation sheet'!$B27),MONTH('Calculation sheet'!$B27),1),Rates!$A$2:$F$500,6,0),VLOOKUP(DATE(YEAR('Calculation sheet'!$B27),MONTH('Calculation sheet'!$B27),1),Rates!$A$2:$G$500,7,0)))))),"")</f>
        <v/>
      </c>
      <c r="E27" s="133" t="str">
        <f>IF(AND('Calculation sheet'!$C27&lt;&gt;0,'Calculation sheet'!$D27=0%),D26,'Calculation sheet'!$D27)</f>
        <v/>
      </c>
      <c r="F27" s="133" t="str">
        <f>IF(AND('Calculation sheet'!$C27&lt;&gt;0,'Calculation sheet'!$E27=0%),E26,'Calculation sheet'!$E27)</f>
        <v/>
      </c>
      <c r="G27" s="134" t="str">
        <f>IFERROR(IF('Calculation sheet'!$F27&lt;&gt;"",$A$4*'Calculation sheet'!$C27*'Calculation sheet'!$F27/365,""),"")</f>
        <v/>
      </c>
      <c r="H27" s="135" t="str">
        <f>IFERROR(IF(Input!$B$10=Input!$I$2,VLOOKUP(DATE(YEAR('Calculation sheet'!$B27),MONTH('Calculation sheet'!$B27),1),Rates!$A$2:$C$500,3,0),IF(Input!$B$10=Input!$I$3,VLOOKUP(DATE(YEAR('Calculation sheet'!$B27),MONTH('Calculation sheet'!$B27),1),Rates!$A$2:$D$500,4,0),IF(Input!$B$10=Input!$I$4,VLOOKUP(DATE(YEAR('Calculation sheet'!$B27),MONTH('Calculation sheet'!$B27),1),Rates!$A$2:$E$500,5,0),IF(Input!$B$10=Input!$I$5,VLOOKUP(DATE(YEAR('Calculation sheet'!$B27),MONTH('Calculation sheet'!$B27),1),Rates!$A$2:$F$500,6,0),IF(Input!$B$10=Input!$I$6,VLOOKUP(DATE(YEAR('Calculation sheet'!$B27),MONTH('Calculation sheet'!$B27),1),Rates!$A$2:$G$500,7,0),""))))),"")</f>
        <v/>
      </c>
      <c r="I27" s="135" t="str">
        <f>IF(AND('Calculation sheet'!$C27&lt;&gt;0,'Calculation sheet'!$H27=0%),H26,'Calculation sheet'!$H27)</f>
        <v/>
      </c>
      <c r="J27" s="136" t="str">
        <f>IF(AND('Calculation sheet'!$C27&lt;&gt;0,'Calculation sheet'!$I27=0%),I26,'Calculation sheet'!$I27)</f>
        <v/>
      </c>
      <c r="K27" s="137" t="str">
        <f>IFERROR($A$4*'Calculation sheet'!$C27*'Calculation sheet'!$J27/365,"")</f>
        <v/>
      </c>
      <c r="L27" s="138" t="str">
        <f>IFERROR('Calculation sheet'!$K27-'Calculation sheet'!$G27,"")</f>
        <v/>
      </c>
      <c r="M27" s="55"/>
      <c r="N27" s="55"/>
    </row>
    <row r="28" spans="1:14" x14ac:dyDescent="0.25">
      <c r="A28" s="129">
        <v>22</v>
      </c>
      <c r="B28" s="139" t="str">
        <f>IFERROR(IF(DATE(YEAR(B27),MONTH(B27),1)&gt;=DATE(YEAR(Input!$E$4),MONTH(Input!$E$4),1),"",DATE(YEAR(B27),MONTH(B27)+1,1)),"")</f>
        <v/>
      </c>
      <c r="C28" s="140" t="str">
        <f>IFERROR(IF(DATE(YEAR('Calculation sheet'!$B28),MONTH('Calculation sheet'!$B28),1)=DATE(YEAR(Input!$E$4),MONTH(Input!$E$4),1),Input!$H$4,IF('Calculation sheet'!$B28&lt;&gt;"",DAY(EOMONTH('Calculation sheet'!$B28,0)),"")),"")</f>
        <v/>
      </c>
      <c r="D28" s="141" t="str">
        <f>IFERROR(IF(AND($C$4&gt;0,$C$4&lt;365),VLOOKUP(DATE(YEAR('Calculation sheet'!$B28),MONTH('Calculation sheet'!$B28),1),Rates!$A$2:$B$500,2,0),IF(AND($C$4&gt;=365,$C$4&lt;730),VLOOKUP(DATE(YEAR('Calculation sheet'!$B28),MONTH('Calculation sheet'!$B28),1),Rates!$A$2:$C$500,3,0),IF(AND($C$4&gt;=730,$C$4&lt;1095),VLOOKUP(DATE(YEAR('Calculation sheet'!$B28),MONTH('Calculation sheet'!$B28),1),Rates!$A$2:$D$500,4,0),IF(AND($C$4&gt;=1095,$C$4&lt;1460),VLOOKUP(DATE(YEAR('Calculation sheet'!$B28),MONTH('Calculation sheet'!$B28),1),Rates!$A$2:$E$500,5,0),IF(AND($C$4&gt;=1460,$C$4&lt;1825),VLOOKUP(DATE(YEAR('Calculation sheet'!$B28),MONTH('Calculation sheet'!$B28),1),Rates!$A$2:$F$500,6,0),VLOOKUP(DATE(YEAR('Calculation sheet'!$B28),MONTH('Calculation sheet'!$B28),1),Rates!$A$2:$G$500,7,0)))))),"")</f>
        <v/>
      </c>
      <c r="E28" s="141" t="str">
        <f>IF(AND('Calculation sheet'!$C28&lt;&gt;0,'Calculation sheet'!$D28=0%),D27,'Calculation sheet'!$D28)</f>
        <v/>
      </c>
      <c r="F28" s="141" t="str">
        <f>IF(AND('Calculation sheet'!$C28&lt;&gt;0,'Calculation sheet'!$E28=0%),E27,'Calculation sheet'!$E28)</f>
        <v/>
      </c>
      <c r="G28" s="142" t="str">
        <f>IFERROR(IF('Calculation sheet'!$F28&lt;&gt;"",$A$4*'Calculation sheet'!$C28*'Calculation sheet'!$F28/365,""),"")</f>
        <v/>
      </c>
      <c r="H28" s="143" t="str">
        <f>IFERROR(IF(Input!$B$10=Input!$I$2,VLOOKUP(DATE(YEAR('Calculation sheet'!$B28),MONTH('Calculation sheet'!$B28),1),Rates!$A$2:$C$500,3,0),IF(Input!$B$10=Input!$I$3,VLOOKUP(DATE(YEAR('Calculation sheet'!$B28),MONTH('Calculation sheet'!$B28),1),Rates!$A$2:$D$500,4,0),IF(Input!$B$10=Input!$I$4,VLOOKUP(DATE(YEAR('Calculation sheet'!$B28),MONTH('Calculation sheet'!$B28),1),Rates!$A$2:$E$500,5,0),IF(Input!$B$10=Input!$I$5,VLOOKUP(DATE(YEAR('Calculation sheet'!$B28),MONTH('Calculation sheet'!$B28),1),Rates!$A$2:$F$500,6,0),IF(Input!$B$10=Input!$I$6,VLOOKUP(DATE(YEAR('Calculation sheet'!$B28),MONTH('Calculation sheet'!$B28),1),Rates!$A$2:$G$500,7,0),""))))),"")</f>
        <v/>
      </c>
      <c r="I28" s="143" t="str">
        <f>IF(AND('Calculation sheet'!$C28&lt;&gt;0,'Calculation sheet'!$H28=0%),H27,'Calculation sheet'!$H28)</f>
        <v/>
      </c>
      <c r="J28" s="144" t="str">
        <f>IF(AND('Calculation sheet'!$C28&lt;&gt;0,'Calculation sheet'!$I28=0%),I27,'Calculation sheet'!$I28)</f>
        <v/>
      </c>
      <c r="K28" s="145" t="str">
        <f>IFERROR($A$4*'Calculation sheet'!$C28*'Calculation sheet'!$J28/365,"")</f>
        <v/>
      </c>
      <c r="L28" s="146" t="str">
        <f>IFERROR('Calculation sheet'!$K28-'Calculation sheet'!$G28,"")</f>
        <v/>
      </c>
      <c r="M28" s="55"/>
      <c r="N28" s="55"/>
    </row>
    <row r="29" spans="1:14" x14ac:dyDescent="0.25">
      <c r="A29" s="128">
        <v>23</v>
      </c>
      <c r="B29" s="131" t="str">
        <f>IFERROR(IF(DATE(YEAR(B28),MONTH(B28),1)&gt;=DATE(YEAR(Input!$E$4),MONTH(Input!$E$4),1),"",DATE(YEAR(B28),MONTH(B28)+1,1)),"")</f>
        <v/>
      </c>
      <c r="C29" s="132" t="str">
        <f>IFERROR(IF(DATE(YEAR('Calculation sheet'!$B29),MONTH('Calculation sheet'!$B29),1)=DATE(YEAR(Input!$E$4),MONTH(Input!$E$4),1),Input!$H$4,IF('Calculation sheet'!$B29&lt;&gt;"",DAY(EOMONTH('Calculation sheet'!$B29,0)),"")),"")</f>
        <v/>
      </c>
      <c r="D29" s="133" t="str">
        <f>IFERROR(IF(AND($C$4&gt;0,$C$4&lt;365),VLOOKUP(DATE(YEAR('Calculation sheet'!$B29),MONTH('Calculation sheet'!$B29),1),Rates!$A$2:$B$500,2,0),IF(AND($C$4&gt;=365,$C$4&lt;730),VLOOKUP(DATE(YEAR('Calculation sheet'!$B29),MONTH('Calculation sheet'!$B29),1),Rates!$A$2:$C$500,3,0),IF(AND($C$4&gt;=730,$C$4&lt;1095),VLOOKUP(DATE(YEAR('Calculation sheet'!$B29),MONTH('Calculation sheet'!$B29),1),Rates!$A$2:$D$500,4,0),IF(AND($C$4&gt;=1095,$C$4&lt;1460),VLOOKUP(DATE(YEAR('Calculation sheet'!$B29),MONTH('Calculation sheet'!$B29),1),Rates!$A$2:$E$500,5,0),IF(AND($C$4&gt;=1460,$C$4&lt;1825),VLOOKUP(DATE(YEAR('Calculation sheet'!$B29),MONTH('Calculation sheet'!$B29),1),Rates!$A$2:$F$500,6,0),VLOOKUP(DATE(YEAR('Calculation sheet'!$B29),MONTH('Calculation sheet'!$B29),1),Rates!$A$2:$G$500,7,0)))))),"")</f>
        <v/>
      </c>
      <c r="E29" s="133" t="str">
        <f>IF(AND('Calculation sheet'!$C29&lt;&gt;0,'Calculation sheet'!$D29=0%),D28,'Calculation sheet'!$D29)</f>
        <v/>
      </c>
      <c r="F29" s="133" t="str">
        <f>IF(AND('Calculation sheet'!$C29&lt;&gt;0,'Calculation sheet'!$E29=0%),E28,'Calculation sheet'!$E29)</f>
        <v/>
      </c>
      <c r="G29" s="134" t="str">
        <f>IFERROR(IF('Calculation sheet'!$F29&lt;&gt;"",$A$4*'Calculation sheet'!$C29*'Calculation sheet'!$F29/365,""),"")</f>
        <v/>
      </c>
      <c r="H29" s="135" t="str">
        <f>IFERROR(IF(Input!$B$10=Input!$I$2,VLOOKUP(DATE(YEAR('Calculation sheet'!$B29),MONTH('Calculation sheet'!$B29),1),Rates!$A$2:$C$500,3,0),IF(Input!$B$10=Input!$I$3,VLOOKUP(DATE(YEAR('Calculation sheet'!$B29),MONTH('Calculation sheet'!$B29),1),Rates!$A$2:$D$500,4,0),IF(Input!$B$10=Input!$I$4,VLOOKUP(DATE(YEAR('Calculation sheet'!$B29),MONTH('Calculation sheet'!$B29),1),Rates!$A$2:$E$500,5,0),IF(Input!$B$10=Input!$I$5,VLOOKUP(DATE(YEAR('Calculation sheet'!$B29),MONTH('Calculation sheet'!$B29),1),Rates!$A$2:$F$500,6,0),IF(Input!$B$10=Input!$I$6,VLOOKUP(DATE(YEAR('Calculation sheet'!$B29),MONTH('Calculation sheet'!$B29),1),Rates!$A$2:$G$500,7,0),""))))),"")</f>
        <v/>
      </c>
      <c r="I29" s="135" t="str">
        <f>IF(AND('Calculation sheet'!$C29&lt;&gt;0,'Calculation sheet'!$H29=0%),H28,'Calculation sheet'!$H29)</f>
        <v/>
      </c>
      <c r="J29" s="136" t="str">
        <f>IF(AND('Calculation sheet'!$C29&lt;&gt;0,'Calculation sheet'!$I29=0%),I28,'Calculation sheet'!$I29)</f>
        <v/>
      </c>
      <c r="K29" s="137" t="str">
        <f>IFERROR($A$4*'Calculation sheet'!$C29*'Calculation sheet'!$J29/365,"")</f>
        <v/>
      </c>
      <c r="L29" s="138" t="str">
        <f>IFERROR('Calculation sheet'!$K29-'Calculation sheet'!$G29,"")</f>
        <v/>
      </c>
      <c r="M29" s="55"/>
      <c r="N29" s="55"/>
    </row>
    <row r="30" spans="1:14" x14ac:dyDescent="0.25">
      <c r="A30" s="129">
        <v>24</v>
      </c>
      <c r="B30" s="139" t="str">
        <f>IFERROR(IF(DATE(YEAR(B29),MONTH(B29),1)&gt;=DATE(YEAR(Input!$E$4),MONTH(Input!$E$4),1),"",DATE(YEAR(B29),MONTH(B29)+1,1)),"")</f>
        <v/>
      </c>
      <c r="C30" s="140" t="str">
        <f>IFERROR(IF(DATE(YEAR('Calculation sheet'!$B30),MONTH('Calculation sheet'!$B30),1)=DATE(YEAR(Input!$E$4),MONTH(Input!$E$4),1),Input!$H$4,IF('Calculation sheet'!$B30&lt;&gt;"",DAY(EOMONTH('Calculation sheet'!$B30,0)),"")),"")</f>
        <v/>
      </c>
      <c r="D30" s="141" t="str">
        <f>IFERROR(IF(AND($C$4&gt;0,$C$4&lt;365),VLOOKUP(DATE(YEAR('Calculation sheet'!$B30),MONTH('Calculation sheet'!$B30),1),Rates!$A$2:$B$500,2,0),IF(AND($C$4&gt;=365,$C$4&lt;730),VLOOKUP(DATE(YEAR('Calculation sheet'!$B30),MONTH('Calculation sheet'!$B30),1),Rates!$A$2:$C$500,3,0),IF(AND($C$4&gt;=730,$C$4&lt;1095),VLOOKUP(DATE(YEAR('Calculation sheet'!$B30),MONTH('Calculation sheet'!$B30),1),Rates!$A$2:$D$500,4,0),IF(AND($C$4&gt;=1095,$C$4&lt;1460),VLOOKUP(DATE(YEAR('Calculation sheet'!$B30),MONTH('Calculation sheet'!$B30),1),Rates!$A$2:$E$500,5,0),IF(AND($C$4&gt;=1460,$C$4&lt;1825),VLOOKUP(DATE(YEAR('Calculation sheet'!$B30),MONTH('Calculation sheet'!$B30),1),Rates!$A$2:$F$500,6,0),VLOOKUP(DATE(YEAR('Calculation sheet'!$B30),MONTH('Calculation sheet'!$B30),1),Rates!$A$2:$G$500,7,0)))))),"")</f>
        <v/>
      </c>
      <c r="E30" s="141" t="str">
        <f>IF(AND('Calculation sheet'!$C30&lt;&gt;0,'Calculation sheet'!$D30=0%),D29,'Calculation sheet'!$D30)</f>
        <v/>
      </c>
      <c r="F30" s="141" t="str">
        <f>IF(AND('Calculation sheet'!$C30&lt;&gt;0,'Calculation sheet'!$E30=0%),E29,'Calculation sheet'!$E30)</f>
        <v/>
      </c>
      <c r="G30" s="142" t="str">
        <f>IFERROR(IF('Calculation sheet'!$F30&lt;&gt;"",$A$4*'Calculation sheet'!$C30*'Calculation sheet'!$F30/365,""),"")</f>
        <v/>
      </c>
      <c r="H30" s="143" t="str">
        <f>IFERROR(IF(Input!$B$10=Input!$I$2,VLOOKUP(DATE(YEAR('Calculation sheet'!$B30),MONTH('Calculation sheet'!$B30),1),Rates!$A$2:$C$500,3,0),IF(Input!$B$10=Input!$I$3,VLOOKUP(DATE(YEAR('Calculation sheet'!$B30),MONTH('Calculation sheet'!$B30),1),Rates!$A$2:$D$500,4,0),IF(Input!$B$10=Input!$I$4,VLOOKUP(DATE(YEAR('Calculation sheet'!$B30),MONTH('Calculation sheet'!$B30),1),Rates!$A$2:$E$500,5,0),IF(Input!$B$10=Input!$I$5,VLOOKUP(DATE(YEAR('Calculation sheet'!$B30),MONTH('Calculation sheet'!$B30),1),Rates!$A$2:$F$500,6,0),IF(Input!$B$10=Input!$I$6,VLOOKUP(DATE(YEAR('Calculation sheet'!$B30),MONTH('Calculation sheet'!$B30),1),Rates!$A$2:$G$500,7,0),""))))),"")</f>
        <v/>
      </c>
      <c r="I30" s="143" t="str">
        <f>IF(AND('Calculation sheet'!$C30&lt;&gt;0,'Calculation sheet'!$H30=0%),H29,'Calculation sheet'!$H30)</f>
        <v/>
      </c>
      <c r="J30" s="144" t="str">
        <f>IF(AND('Calculation sheet'!$C30&lt;&gt;0,'Calculation sheet'!$I30=0%),I29,'Calculation sheet'!$I30)</f>
        <v/>
      </c>
      <c r="K30" s="145" t="str">
        <f>IFERROR($A$4*'Calculation sheet'!$C30*'Calculation sheet'!$J30/365,"")</f>
        <v/>
      </c>
      <c r="L30" s="146" t="str">
        <f>IFERROR('Calculation sheet'!$K30-'Calculation sheet'!$G30,"")</f>
        <v/>
      </c>
      <c r="M30" s="55"/>
      <c r="N30" s="55"/>
    </row>
    <row r="31" spans="1:14" x14ac:dyDescent="0.25">
      <c r="A31" s="128">
        <v>25</v>
      </c>
      <c r="B31" s="131" t="str">
        <f>IFERROR(IF(DATE(YEAR(B30),MONTH(B30),1)&gt;=DATE(YEAR(Input!$E$4),MONTH(Input!$E$4),1),"",DATE(YEAR(B30),MONTH(B30)+1,1)),"")</f>
        <v/>
      </c>
      <c r="C31" s="132" t="str">
        <f>IFERROR(IF(DATE(YEAR('Calculation sheet'!$B31),MONTH('Calculation sheet'!$B31),1)=DATE(YEAR(Input!$E$4),MONTH(Input!$E$4),1),Input!$H$4,IF('Calculation sheet'!$B31&lt;&gt;"",DAY(EOMONTH('Calculation sheet'!$B31,0)),"")),"")</f>
        <v/>
      </c>
      <c r="D31" s="133" t="str">
        <f>IFERROR(IF(AND($C$4&gt;0,$C$4&lt;365),VLOOKUP(DATE(YEAR('Calculation sheet'!$B31),MONTH('Calculation sheet'!$B31),1),Rates!$A$2:$B$500,2,0),IF(AND($C$4&gt;=365,$C$4&lt;730),VLOOKUP(DATE(YEAR('Calculation sheet'!$B31),MONTH('Calculation sheet'!$B31),1),Rates!$A$2:$C$500,3,0),IF(AND($C$4&gt;=730,$C$4&lt;1095),VLOOKUP(DATE(YEAR('Calculation sheet'!$B31),MONTH('Calculation sheet'!$B31),1),Rates!$A$2:$D$500,4,0),IF(AND($C$4&gt;=1095,$C$4&lt;1460),VLOOKUP(DATE(YEAR('Calculation sheet'!$B31),MONTH('Calculation sheet'!$B31),1),Rates!$A$2:$E$500,5,0),IF(AND($C$4&gt;=1460,$C$4&lt;1825),VLOOKUP(DATE(YEAR('Calculation sheet'!$B31),MONTH('Calculation sheet'!$B31),1),Rates!$A$2:$F$500,6,0),VLOOKUP(DATE(YEAR('Calculation sheet'!$B31),MONTH('Calculation sheet'!$B31),1),Rates!$A$2:$G$500,7,0)))))),"")</f>
        <v/>
      </c>
      <c r="E31" s="133" t="str">
        <f>IF(AND('Calculation sheet'!$C31&lt;&gt;0,'Calculation sheet'!$D31=0%),D30,'Calculation sheet'!$D31)</f>
        <v/>
      </c>
      <c r="F31" s="133" t="str">
        <f>IF(AND('Calculation sheet'!$C31&lt;&gt;0,'Calculation sheet'!$E31=0%),E30,'Calculation sheet'!$E31)</f>
        <v/>
      </c>
      <c r="G31" s="134" t="str">
        <f>IFERROR(IF('Calculation sheet'!$F31&lt;&gt;"",$A$4*'Calculation sheet'!$C31*'Calculation sheet'!$F31/365,""),"")</f>
        <v/>
      </c>
      <c r="H31" s="135" t="str">
        <f>IFERROR(IF(Input!$B$10=Input!$I$2,VLOOKUP(DATE(YEAR('Calculation sheet'!$B31),MONTH('Calculation sheet'!$B31),1),Rates!$A$2:$C$500,3,0),IF(Input!$B$10=Input!$I$3,VLOOKUP(DATE(YEAR('Calculation sheet'!$B31),MONTH('Calculation sheet'!$B31),1),Rates!$A$2:$D$500,4,0),IF(Input!$B$10=Input!$I$4,VLOOKUP(DATE(YEAR('Calculation sheet'!$B31),MONTH('Calculation sheet'!$B31),1),Rates!$A$2:$E$500,5,0),IF(Input!$B$10=Input!$I$5,VLOOKUP(DATE(YEAR('Calculation sheet'!$B31),MONTH('Calculation sheet'!$B31),1),Rates!$A$2:$F$500,6,0),IF(Input!$B$10=Input!$I$6,VLOOKUP(DATE(YEAR('Calculation sheet'!$B31),MONTH('Calculation sheet'!$B31),1),Rates!$A$2:$G$500,7,0),""))))),"")</f>
        <v/>
      </c>
      <c r="I31" s="135" t="str">
        <f>IF(AND('Calculation sheet'!$C31&lt;&gt;0,'Calculation sheet'!$H31=0%),H30,'Calculation sheet'!$H31)</f>
        <v/>
      </c>
      <c r="J31" s="136" t="str">
        <f>IF(AND('Calculation sheet'!$C31&lt;&gt;0,'Calculation sheet'!$I31=0%),I30,'Calculation sheet'!$I31)</f>
        <v/>
      </c>
      <c r="K31" s="137" t="str">
        <f>IFERROR($A$4*'Calculation sheet'!$C31*'Calculation sheet'!$J31/365,"")</f>
        <v/>
      </c>
      <c r="L31" s="138" t="str">
        <f>IFERROR('Calculation sheet'!$K31-'Calculation sheet'!$G31,"")</f>
        <v/>
      </c>
      <c r="M31" s="55"/>
      <c r="N31" s="55"/>
    </row>
    <row r="32" spans="1:14" x14ac:dyDescent="0.25">
      <c r="A32" s="129">
        <v>26</v>
      </c>
      <c r="B32" s="139" t="str">
        <f>IFERROR(IF(DATE(YEAR(B31),MONTH(B31),1)&gt;=DATE(YEAR(Input!$E$4),MONTH(Input!$E$4),1),"",DATE(YEAR(B31),MONTH(B31)+1,1)),"")</f>
        <v/>
      </c>
      <c r="C32" s="140" t="str">
        <f>IFERROR(IF(DATE(YEAR('Calculation sheet'!$B32),MONTH('Calculation sheet'!$B32),1)=DATE(YEAR(Input!$E$4),MONTH(Input!$E$4),1),Input!$H$4,IF('Calculation sheet'!$B32&lt;&gt;"",DAY(EOMONTH('Calculation sheet'!$B32,0)),"")),"")</f>
        <v/>
      </c>
      <c r="D32" s="141" t="str">
        <f>IFERROR(IF(AND($C$4&gt;0,$C$4&lt;365),VLOOKUP(DATE(YEAR('Calculation sheet'!$B32),MONTH('Calculation sheet'!$B32),1),Rates!$A$2:$B$500,2,0),IF(AND($C$4&gt;=365,$C$4&lt;730),VLOOKUP(DATE(YEAR('Calculation sheet'!$B32),MONTH('Calculation sheet'!$B32),1),Rates!$A$2:$C$500,3,0),IF(AND($C$4&gt;=730,$C$4&lt;1095),VLOOKUP(DATE(YEAR('Calculation sheet'!$B32),MONTH('Calculation sheet'!$B32),1),Rates!$A$2:$D$500,4,0),IF(AND($C$4&gt;=1095,$C$4&lt;1460),VLOOKUP(DATE(YEAR('Calculation sheet'!$B32),MONTH('Calculation sheet'!$B32),1),Rates!$A$2:$E$500,5,0),IF(AND($C$4&gt;=1460,$C$4&lt;1825),VLOOKUP(DATE(YEAR('Calculation sheet'!$B32),MONTH('Calculation sheet'!$B32),1),Rates!$A$2:$F$500,6,0),VLOOKUP(DATE(YEAR('Calculation sheet'!$B32),MONTH('Calculation sheet'!$B32),1),Rates!$A$2:$G$500,7,0)))))),"")</f>
        <v/>
      </c>
      <c r="E32" s="141" t="str">
        <f>IF(AND('Calculation sheet'!$C32&lt;&gt;0,'Calculation sheet'!$D32=0%),D31,'Calculation sheet'!$D32)</f>
        <v/>
      </c>
      <c r="F32" s="141" t="str">
        <f>IF(AND('Calculation sheet'!$C32&lt;&gt;0,'Calculation sheet'!$E32=0%),E31,'Calculation sheet'!$E32)</f>
        <v/>
      </c>
      <c r="G32" s="142" t="str">
        <f>IFERROR(IF('Calculation sheet'!$F32&lt;&gt;"",$A$4*'Calculation sheet'!$C32*'Calculation sheet'!$F32/365,""),"")</f>
        <v/>
      </c>
      <c r="H32" s="143" t="str">
        <f>IFERROR(IF(Input!$B$10=Input!$I$2,VLOOKUP(DATE(YEAR('Calculation sheet'!$B32),MONTH('Calculation sheet'!$B32),1),Rates!$A$2:$C$500,3,0),IF(Input!$B$10=Input!$I$3,VLOOKUP(DATE(YEAR('Calculation sheet'!$B32),MONTH('Calculation sheet'!$B32),1),Rates!$A$2:$D$500,4,0),IF(Input!$B$10=Input!$I$4,VLOOKUP(DATE(YEAR('Calculation sheet'!$B32),MONTH('Calculation sheet'!$B32),1),Rates!$A$2:$E$500,5,0),IF(Input!$B$10=Input!$I$5,VLOOKUP(DATE(YEAR('Calculation sheet'!$B32),MONTH('Calculation sheet'!$B32),1),Rates!$A$2:$F$500,6,0),IF(Input!$B$10=Input!$I$6,VLOOKUP(DATE(YEAR('Calculation sheet'!$B32),MONTH('Calculation sheet'!$B32),1),Rates!$A$2:$G$500,7,0),""))))),"")</f>
        <v/>
      </c>
      <c r="I32" s="143" t="str">
        <f>IF(AND('Calculation sheet'!$C32&lt;&gt;0,'Calculation sheet'!$H32=0%),H31,'Calculation sheet'!$H32)</f>
        <v/>
      </c>
      <c r="J32" s="144" t="str">
        <f>IF(AND('Calculation sheet'!$C32&lt;&gt;0,'Calculation sheet'!$I32=0%),I31,'Calculation sheet'!$I32)</f>
        <v/>
      </c>
      <c r="K32" s="145" t="str">
        <f>IFERROR($A$4*'Calculation sheet'!$C32*'Calculation sheet'!$J32/365,"")</f>
        <v/>
      </c>
      <c r="L32" s="146" t="str">
        <f>IFERROR('Calculation sheet'!$K32-'Calculation sheet'!$G32,"")</f>
        <v/>
      </c>
      <c r="M32" s="55"/>
      <c r="N32" s="55"/>
    </row>
    <row r="33" spans="1:14" x14ac:dyDescent="0.25">
      <c r="A33" s="128">
        <v>27</v>
      </c>
      <c r="B33" s="131" t="str">
        <f>IFERROR(IF(DATE(YEAR(B32),MONTH(B32),1)&gt;=DATE(YEAR(Input!$E$4),MONTH(Input!$E$4),1),"",DATE(YEAR(B32),MONTH(B32)+1,1)),"")</f>
        <v/>
      </c>
      <c r="C33" s="132" t="str">
        <f>IFERROR(IF(DATE(YEAR('Calculation sheet'!$B33),MONTH('Calculation sheet'!$B33),1)=DATE(YEAR(Input!$E$4),MONTH(Input!$E$4),1),Input!$H$4,IF('Calculation sheet'!$B33&lt;&gt;"",DAY(EOMONTH('Calculation sheet'!$B33,0)),"")),"")</f>
        <v/>
      </c>
      <c r="D33" s="133" t="str">
        <f>IFERROR(IF(AND($C$4&gt;0,$C$4&lt;365),VLOOKUP(DATE(YEAR('Calculation sheet'!$B33),MONTH('Calculation sheet'!$B33),1),Rates!$A$2:$B$500,2,0),IF(AND($C$4&gt;=365,$C$4&lt;730),VLOOKUP(DATE(YEAR('Calculation sheet'!$B33),MONTH('Calculation sheet'!$B33),1),Rates!$A$2:$C$500,3,0),IF(AND($C$4&gt;=730,$C$4&lt;1095),VLOOKUP(DATE(YEAR('Calculation sheet'!$B33),MONTH('Calculation sheet'!$B33),1),Rates!$A$2:$D$500,4,0),IF(AND($C$4&gt;=1095,$C$4&lt;1460),VLOOKUP(DATE(YEAR('Calculation sheet'!$B33),MONTH('Calculation sheet'!$B33),1),Rates!$A$2:$E$500,5,0),IF(AND($C$4&gt;=1460,$C$4&lt;1825),VLOOKUP(DATE(YEAR('Calculation sheet'!$B33),MONTH('Calculation sheet'!$B33),1),Rates!$A$2:$F$500,6,0),VLOOKUP(DATE(YEAR('Calculation sheet'!$B33),MONTH('Calculation sheet'!$B33),1),Rates!$A$2:$G$500,7,0)))))),"")</f>
        <v/>
      </c>
      <c r="E33" s="133" t="str">
        <f>IF(AND('Calculation sheet'!$C33&lt;&gt;0,'Calculation sheet'!$D33=0%),D32,'Calculation sheet'!$D33)</f>
        <v/>
      </c>
      <c r="F33" s="133" t="str">
        <f>IF(AND('Calculation sheet'!$C33&lt;&gt;0,'Calculation sheet'!$E33=0%),E32,'Calculation sheet'!$E33)</f>
        <v/>
      </c>
      <c r="G33" s="134" t="str">
        <f>IFERROR(IF('Calculation sheet'!$F33&lt;&gt;"",$A$4*'Calculation sheet'!$C33*'Calculation sheet'!$F33/365,""),"")</f>
        <v/>
      </c>
      <c r="H33" s="135" t="str">
        <f>IFERROR(IF(Input!$B$10=Input!$I$2,VLOOKUP(DATE(YEAR('Calculation sheet'!$B33),MONTH('Calculation sheet'!$B33),1),Rates!$A$2:$C$500,3,0),IF(Input!$B$10=Input!$I$3,VLOOKUP(DATE(YEAR('Calculation sheet'!$B33),MONTH('Calculation sheet'!$B33),1),Rates!$A$2:$D$500,4,0),IF(Input!$B$10=Input!$I$4,VLOOKUP(DATE(YEAR('Calculation sheet'!$B33),MONTH('Calculation sheet'!$B33),1),Rates!$A$2:$E$500,5,0),IF(Input!$B$10=Input!$I$5,VLOOKUP(DATE(YEAR('Calculation sheet'!$B33),MONTH('Calculation sheet'!$B33),1),Rates!$A$2:$F$500,6,0),IF(Input!$B$10=Input!$I$6,VLOOKUP(DATE(YEAR('Calculation sheet'!$B33),MONTH('Calculation sheet'!$B33),1),Rates!$A$2:$G$500,7,0),""))))),"")</f>
        <v/>
      </c>
      <c r="I33" s="135" t="str">
        <f>IF(AND('Calculation sheet'!$C33&lt;&gt;0,'Calculation sheet'!$H33=0%),H32,'Calculation sheet'!$H33)</f>
        <v/>
      </c>
      <c r="J33" s="136" t="str">
        <f>IF(AND('Calculation sheet'!$C33&lt;&gt;0,'Calculation sheet'!$I33=0%),I32,'Calculation sheet'!$I33)</f>
        <v/>
      </c>
      <c r="K33" s="137" t="str">
        <f>IFERROR($A$4*'Calculation sheet'!$C33*'Calculation sheet'!$J33/365,"")</f>
        <v/>
      </c>
      <c r="L33" s="138" t="str">
        <f>IFERROR('Calculation sheet'!$K33-'Calculation sheet'!$G33,"")</f>
        <v/>
      </c>
      <c r="M33" s="55"/>
      <c r="N33" s="55"/>
    </row>
    <row r="34" spans="1:14" x14ac:dyDescent="0.25">
      <c r="A34" s="129">
        <v>28</v>
      </c>
      <c r="B34" s="139" t="str">
        <f>IFERROR(IF(DATE(YEAR(B33),MONTH(B33),1)&gt;=DATE(YEAR(Input!$E$4),MONTH(Input!$E$4),1),"",DATE(YEAR(B33),MONTH(B33)+1,1)),"")</f>
        <v/>
      </c>
      <c r="C34" s="140" t="str">
        <f>IFERROR(IF(DATE(YEAR('Calculation sheet'!$B34),MONTH('Calculation sheet'!$B34),1)=DATE(YEAR(Input!$E$4),MONTH(Input!$E$4),1),Input!$H$4,IF('Calculation sheet'!$B34&lt;&gt;"",DAY(EOMONTH('Calculation sheet'!$B34,0)),"")),"")</f>
        <v/>
      </c>
      <c r="D34" s="141" t="str">
        <f>IFERROR(IF(AND($C$4&gt;0,$C$4&lt;365),VLOOKUP(DATE(YEAR('Calculation sheet'!$B34),MONTH('Calculation sheet'!$B34),1),Rates!$A$2:$B$500,2,0),IF(AND($C$4&gt;=365,$C$4&lt;730),VLOOKUP(DATE(YEAR('Calculation sheet'!$B34),MONTH('Calculation sheet'!$B34),1),Rates!$A$2:$C$500,3,0),IF(AND($C$4&gt;=730,$C$4&lt;1095),VLOOKUP(DATE(YEAR('Calculation sheet'!$B34),MONTH('Calculation sheet'!$B34),1),Rates!$A$2:$D$500,4,0),IF(AND($C$4&gt;=1095,$C$4&lt;1460),VLOOKUP(DATE(YEAR('Calculation sheet'!$B34),MONTH('Calculation sheet'!$B34),1),Rates!$A$2:$E$500,5,0),IF(AND($C$4&gt;=1460,$C$4&lt;1825),VLOOKUP(DATE(YEAR('Calculation sheet'!$B34),MONTH('Calculation sheet'!$B34),1),Rates!$A$2:$F$500,6,0),VLOOKUP(DATE(YEAR('Calculation sheet'!$B34),MONTH('Calculation sheet'!$B34),1),Rates!$A$2:$G$500,7,0)))))),"")</f>
        <v/>
      </c>
      <c r="E34" s="141" t="str">
        <f>IF(AND('Calculation sheet'!$C34&lt;&gt;0,'Calculation sheet'!$D34=0%),D33,'Calculation sheet'!$D34)</f>
        <v/>
      </c>
      <c r="F34" s="141" t="str">
        <f>IF(AND('Calculation sheet'!$C34&lt;&gt;0,'Calculation sheet'!$E34=0%),E33,'Calculation sheet'!$E34)</f>
        <v/>
      </c>
      <c r="G34" s="142" t="str">
        <f>IFERROR(IF('Calculation sheet'!$F34&lt;&gt;"",$A$4*'Calculation sheet'!$C34*'Calculation sheet'!$F34/365,""),"")</f>
        <v/>
      </c>
      <c r="H34" s="143" t="str">
        <f>IFERROR(IF(Input!$B$10=Input!$I$2,VLOOKUP(DATE(YEAR('Calculation sheet'!$B34),MONTH('Calculation sheet'!$B34),1),Rates!$A$2:$C$500,3,0),IF(Input!$B$10=Input!$I$3,VLOOKUP(DATE(YEAR('Calculation sheet'!$B34),MONTH('Calculation sheet'!$B34),1),Rates!$A$2:$D$500,4,0),IF(Input!$B$10=Input!$I$4,VLOOKUP(DATE(YEAR('Calculation sheet'!$B34),MONTH('Calculation sheet'!$B34),1),Rates!$A$2:$E$500,5,0),IF(Input!$B$10=Input!$I$5,VLOOKUP(DATE(YEAR('Calculation sheet'!$B34),MONTH('Calculation sheet'!$B34),1),Rates!$A$2:$F$500,6,0),IF(Input!$B$10=Input!$I$6,VLOOKUP(DATE(YEAR('Calculation sheet'!$B34),MONTH('Calculation sheet'!$B34),1),Rates!$A$2:$G$500,7,0),""))))),"")</f>
        <v/>
      </c>
      <c r="I34" s="143" t="str">
        <f>IF(AND('Calculation sheet'!$C34&lt;&gt;0,'Calculation sheet'!$H34=0%),H33,'Calculation sheet'!$H34)</f>
        <v/>
      </c>
      <c r="J34" s="144" t="str">
        <f>IF(AND('Calculation sheet'!$C34&lt;&gt;0,'Calculation sheet'!$I34=0%),I33,'Calculation sheet'!$I34)</f>
        <v/>
      </c>
      <c r="K34" s="145" t="str">
        <f>IFERROR($A$4*'Calculation sheet'!$C34*'Calculation sheet'!$J34/365,"")</f>
        <v/>
      </c>
      <c r="L34" s="146" t="str">
        <f>IFERROR('Calculation sheet'!$K34-'Calculation sheet'!$G34,"")</f>
        <v/>
      </c>
      <c r="M34" s="55"/>
      <c r="N34" s="55"/>
    </row>
    <row r="35" spans="1:14" x14ac:dyDescent="0.25">
      <c r="A35" s="128">
        <v>29</v>
      </c>
      <c r="B35" s="131" t="str">
        <f>IFERROR(IF(DATE(YEAR(B34),MONTH(B34),1)&gt;=DATE(YEAR(Input!$E$4),MONTH(Input!$E$4),1),"",DATE(YEAR(B34),MONTH(B34)+1,1)),"")</f>
        <v/>
      </c>
      <c r="C35" s="132" t="str">
        <f>IFERROR(IF(DATE(YEAR('Calculation sheet'!$B35),MONTH('Calculation sheet'!$B35),1)=DATE(YEAR(Input!$E$4),MONTH(Input!$E$4),1),Input!$H$4,IF('Calculation sheet'!$B35&lt;&gt;"",DAY(EOMONTH('Calculation sheet'!$B35,0)),"")),"")</f>
        <v/>
      </c>
      <c r="D35" s="133" t="str">
        <f>IFERROR(IF(AND($C$4&gt;0,$C$4&lt;365),VLOOKUP(DATE(YEAR('Calculation sheet'!$B35),MONTH('Calculation sheet'!$B35),1),Rates!$A$2:$B$500,2,0),IF(AND($C$4&gt;=365,$C$4&lt;730),VLOOKUP(DATE(YEAR('Calculation sheet'!$B35),MONTH('Calculation sheet'!$B35),1),Rates!$A$2:$C$500,3,0),IF(AND($C$4&gt;=730,$C$4&lt;1095),VLOOKUP(DATE(YEAR('Calculation sheet'!$B35),MONTH('Calculation sheet'!$B35),1),Rates!$A$2:$D$500,4,0),IF(AND($C$4&gt;=1095,$C$4&lt;1460),VLOOKUP(DATE(YEAR('Calculation sheet'!$B35),MONTH('Calculation sheet'!$B35),1),Rates!$A$2:$E$500,5,0),IF(AND($C$4&gt;=1460,$C$4&lt;1825),VLOOKUP(DATE(YEAR('Calculation sheet'!$B35),MONTH('Calculation sheet'!$B35),1),Rates!$A$2:$F$500,6,0),VLOOKUP(DATE(YEAR('Calculation sheet'!$B35),MONTH('Calculation sheet'!$B35),1),Rates!$A$2:$G$500,7,0)))))),"")</f>
        <v/>
      </c>
      <c r="E35" s="133" t="str">
        <f>IF(AND('Calculation sheet'!$C35&lt;&gt;0,'Calculation sheet'!$D35=0%),D34,'Calculation sheet'!$D35)</f>
        <v/>
      </c>
      <c r="F35" s="133" t="str">
        <f>IF(AND('Calculation sheet'!$C35&lt;&gt;0,'Calculation sheet'!$E35=0%),E34,'Calculation sheet'!$E35)</f>
        <v/>
      </c>
      <c r="G35" s="134" t="str">
        <f>IFERROR(IF('Calculation sheet'!$F35&lt;&gt;"",$A$4*'Calculation sheet'!$C35*'Calculation sheet'!$F35/365,""),"")</f>
        <v/>
      </c>
      <c r="H35" s="135" t="str">
        <f>IFERROR(IF(Input!$B$10=Input!$I$2,VLOOKUP(DATE(YEAR('Calculation sheet'!$B35),MONTH('Calculation sheet'!$B35),1),Rates!$A$2:$C$500,3,0),IF(Input!$B$10=Input!$I$3,VLOOKUP(DATE(YEAR('Calculation sheet'!$B35),MONTH('Calculation sheet'!$B35),1),Rates!$A$2:$D$500,4,0),IF(Input!$B$10=Input!$I$4,VLOOKUP(DATE(YEAR('Calculation sheet'!$B35),MONTH('Calculation sheet'!$B35),1),Rates!$A$2:$E$500,5,0),IF(Input!$B$10=Input!$I$5,VLOOKUP(DATE(YEAR('Calculation sheet'!$B35),MONTH('Calculation sheet'!$B35),1),Rates!$A$2:$F$500,6,0),IF(Input!$B$10=Input!$I$6,VLOOKUP(DATE(YEAR('Calculation sheet'!$B35),MONTH('Calculation sheet'!$B35),1),Rates!$A$2:$G$500,7,0),""))))),"")</f>
        <v/>
      </c>
      <c r="I35" s="135" t="str">
        <f>IF(AND('Calculation sheet'!$C35&lt;&gt;0,'Calculation sheet'!$H35=0%),H34,'Calculation sheet'!$H35)</f>
        <v/>
      </c>
      <c r="J35" s="136" t="str">
        <f>IF(AND('Calculation sheet'!$C35&lt;&gt;0,'Calculation sheet'!$I35=0%),I34,'Calculation sheet'!$I35)</f>
        <v/>
      </c>
      <c r="K35" s="137" t="str">
        <f>IFERROR($A$4*'Calculation sheet'!$C35*'Calculation sheet'!$J35/365,"")</f>
        <v/>
      </c>
      <c r="L35" s="138" t="str">
        <f>IFERROR('Calculation sheet'!$K35-'Calculation sheet'!$G35,"")</f>
        <v/>
      </c>
      <c r="M35" s="55"/>
      <c r="N35" s="55"/>
    </row>
    <row r="36" spans="1:14" x14ac:dyDescent="0.25">
      <c r="A36" s="129">
        <v>30</v>
      </c>
      <c r="B36" s="139" t="str">
        <f>IFERROR(IF(DATE(YEAR(B35),MONTH(B35),1)&gt;=DATE(YEAR(Input!$E$4),MONTH(Input!$E$4),1),"",DATE(YEAR(B35),MONTH(B35)+1,1)),"")</f>
        <v/>
      </c>
      <c r="C36" s="140" t="str">
        <f>IFERROR(IF(DATE(YEAR('Calculation sheet'!$B36),MONTH('Calculation sheet'!$B36),1)=DATE(YEAR(Input!$E$4),MONTH(Input!$E$4),1),Input!$H$4,IF('Calculation sheet'!$B36&lt;&gt;"",DAY(EOMONTH('Calculation sheet'!$B36,0)),"")),"")</f>
        <v/>
      </c>
      <c r="D36" s="141" t="str">
        <f>IFERROR(IF(AND($C$4&gt;0,$C$4&lt;365),VLOOKUP(DATE(YEAR('Calculation sheet'!$B36),MONTH('Calculation sheet'!$B36),1),Rates!$A$2:$B$500,2,0),IF(AND($C$4&gt;=365,$C$4&lt;730),VLOOKUP(DATE(YEAR('Calculation sheet'!$B36),MONTH('Calculation sheet'!$B36),1),Rates!$A$2:$C$500,3,0),IF(AND($C$4&gt;=730,$C$4&lt;1095),VLOOKUP(DATE(YEAR('Calculation sheet'!$B36),MONTH('Calculation sheet'!$B36),1),Rates!$A$2:$D$500,4,0),IF(AND($C$4&gt;=1095,$C$4&lt;1460),VLOOKUP(DATE(YEAR('Calculation sheet'!$B36),MONTH('Calculation sheet'!$B36),1),Rates!$A$2:$E$500,5,0),IF(AND($C$4&gt;=1460,$C$4&lt;1825),VLOOKUP(DATE(YEAR('Calculation sheet'!$B36),MONTH('Calculation sheet'!$B36),1),Rates!$A$2:$F$500,6,0),VLOOKUP(DATE(YEAR('Calculation sheet'!$B36),MONTH('Calculation sheet'!$B36),1),Rates!$A$2:$G$500,7,0)))))),"")</f>
        <v/>
      </c>
      <c r="E36" s="141" t="str">
        <f>IF(AND('Calculation sheet'!$C36&lt;&gt;0,'Calculation sheet'!$D36=0%),D35,'Calculation sheet'!$D36)</f>
        <v/>
      </c>
      <c r="F36" s="141" t="str">
        <f>IF(AND('Calculation sheet'!$C36&lt;&gt;0,'Calculation sheet'!$E36=0%),E35,'Calculation sheet'!$E36)</f>
        <v/>
      </c>
      <c r="G36" s="142" t="str">
        <f>IFERROR(IF('Calculation sheet'!$F36&lt;&gt;"",$A$4*'Calculation sheet'!$C36*'Calculation sheet'!$F36/365,""),"")</f>
        <v/>
      </c>
      <c r="H36" s="143" t="str">
        <f>IFERROR(IF(Input!$B$10=Input!$I$2,VLOOKUP(DATE(YEAR('Calculation sheet'!$B36),MONTH('Calculation sheet'!$B36),1),Rates!$A$2:$C$500,3,0),IF(Input!$B$10=Input!$I$3,VLOOKUP(DATE(YEAR('Calculation sheet'!$B36),MONTH('Calculation sheet'!$B36),1),Rates!$A$2:$D$500,4,0),IF(Input!$B$10=Input!$I$4,VLOOKUP(DATE(YEAR('Calculation sheet'!$B36),MONTH('Calculation sheet'!$B36),1),Rates!$A$2:$E$500,5,0),IF(Input!$B$10=Input!$I$5,VLOOKUP(DATE(YEAR('Calculation sheet'!$B36),MONTH('Calculation sheet'!$B36),1),Rates!$A$2:$F$500,6,0),IF(Input!$B$10=Input!$I$6,VLOOKUP(DATE(YEAR('Calculation sheet'!$B36),MONTH('Calculation sheet'!$B36),1),Rates!$A$2:$G$500,7,0),""))))),"")</f>
        <v/>
      </c>
      <c r="I36" s="143" t="str">
        <f>IF(AND('Calculation sheet'!$C36&lt;&gt;0,'Calculation sheet'!$H36=0%),H35,'Calculation sheet'!$H36)</f>
        <v/>
      </c>
      <c r="J36" s="144" t="str">
        <f>IF(AND('Calculation sheet'!$C36&lt;&gt;0,'Calculation sheet'!$I36=0%),I35,'Calculation sheet'!$I36)</f>
        <v/>
      </c>
      <c r="K36" s="145" t="str">
        <f>IFERROR($A$4*'Calculation sheet'!$C36*'Calculation sheet'!$J36/365,"")</f>
        <v/>
      </c>
      <c r="L36" s="146" t="str">
        <f>IFERROR('Calculation sheet'!$K36-'Calculation sheet'!$G36,"")</f>
        <v/>
      </c>
      <c r="M36" s="55"/>
      <c r="N36" s="55"/>
    </row>
    <row r="37" spans="1:14" x14ac:dyDescent="0.25">
      <c r="A37" s="128">
        <v>31</v>
      </c>
      <c r="B37" s="131" t="str">
        <f>IFERROR(IF(DATE(YEAR(B36),MONTH(B36),1)&gt;=DATE(YEAR(Input!$E$4),MONTH(Input!$E$4),1),"",DATE(YEAR(B36),MONTH(B36)+1,1)),"")</f>
        <v/>
      </c>
      <c r="C37" s="132" t="str">
        <f>IFERROR(IF(DATE(YEAR('Calculation sheet'!$B37),MONTH('Calculation sheet'!$B37),1)=DATE(YEAR(Input!$E$4),MONTH(Input!$E$4),1),Input!$H$4,IF('Calculation sheet'!$B37&lt;&gt;"",DAY(EOMONTH('Calculation sheet'!$B37,0)),"")),"")</f>
        <v/>
      </c>
      <c r="D37" s="133" t="str">
        <f>IFERROR(IF(AND($C$4&gt;0,$C$4&lt;365),VLOOKUP(DATE(YEAR('Calculation sheet'!$B37),MONTH('Calculation sheet'!$B37),1),Rates!$A$2:$B$500,2,0),IF(AND($C$4&gt;=365,$C$4&lt;730),VLOOKUP(DATE(YEAR('Calculation sheet'!$B37),MONTH('Calculation sheet'!$B37),1),Rates!$A$2:$C$500,3,0),IF(AND($C$4&gt;=730,$C$4&lt;1095),VLOOKUP(DATE(YEAR('Calculation sheet'!$B37),MONTH('Calculation sheet'!$B37),1),Rates!$A$2:$D$500,4,0),IF(AND($C$4&gt;=1095,$C$4&lt;1460),VLOOKUP(DATE(YEAR('Calculation sheet'!$B37),MONTH('Calculation sheet'!$B37),1),Rates!$A$2:$E$500,5,0),IF(AND($C$4&gt;=1460,$C$4&lt;1825),VLOOKUP(DATE(YEAR('Calculation sheet'!$B37),MONTH('Calculation sheet'!$B37),1),Rates!$A$2:$F$500,6,0),VLOOKUP(DATE(YEAR('Calculation sheet'!$B37),MONTH('Calculation sheet'!$B37),1),Rates!$A$2:$G$500,7,0)))))),"")</f>
        <v/>
      </c>
      <c r="E37" s="133" t="str">
        <f>IF(AND('Calculation sheet'!$C37&lt;&gt;0,'Calculation sheet'!$D37=0%),D36,'Calculation sheet'!$D37)</f>
        <v/>
      </c>
      <c r="F37" s="133" t="str">
        <f>IF(AND('Calculation sheet'!$C37&lt;&gt;0,'Calculation sheet'!$E37=0%),E36,'Calculation sheet'!$E37)</f>
        <v/>
      </c>
      <c r="G37" s="134" t="str">
        <f>IFERROR(IF('Calculation sheet'!$F37&lt;&gt;"",$A$4*'Calculation sheet'!$C37*'Calculation sheet'!$F37/365,""),"")</f>
        <v/>
      </c>
      <c r="H37" s="135" t="str">
        <f>IFERROR(IF(Input!$B$10=Input!$I$2,VLOOKUP(DATE(YEAR('Calculation sheet'!$B37),MONTH('Calculation sheet'!$B37),1),Rates!$A$2:$C$500,3,0),IF(Input!$B$10=Input!$I$3,VLOOKUP(DATE(YEAR('Calculation sheet'!$B37),MONTH('Calculation sheet'!$B37),1),Rates!$A$2:$D$500,4,0),IF(Input!$B$10=Input!$I$4,VLOOKUP(DATE(YEAR('Calculation sheet'!$B37),MONTH('Calculation sheet'!$B37),1),Rates!$A$2:$E$500,5,0),IF(Input!$B$10=Input!$I$5,VLOOKUP(DATE(YEAR('Calculation sheet'!$B37),MONTH('Calculation sheet'!$B37),1),Rates!$A$2:$F$500,6,0),IF(Input!$B$10=Input!$I$6,VLOOKUP(DATE(YEAR('Calculation sheet'!$B37),MONTH('Calculation sheet'!$B37),1),Rates!$A$2:$G$500,7,0),""))))),"")</f>
        <v/>
      </c>
      <c r="I37" s="135" t="str">
        <f>IF(AND('Calculation sheet'!$C37&lt;&gt;0,'Calculation sheet'!$H37=0%),H36,'Calculation sheet'!$H37)</f>
        <v/>
      </c>
      <c r="J37" s="136" t="str">
        <f>IF(AND('Calculation sheet'!$C37&lt;&gt;0,'Calculation sheet'!$I37=0%),I36,'Calculation sheet'!$I37)</f>
        <v/>
      </c>
      <c r="K37" s="137" t="str">
        <f>IFERROR($A$4*'Calculation sheet'!$C37*'Calculation sheet'!$J37/365,"")</f>
        <v/>
      </c>
      <c r="L37" s="138" t="str">
        <f>IFERROR('Calculation sheet'!$K37-'Calculation sheet'!$G37,"")</f>
        <v/>
      </c>
      <c r="M37" s="55"/>
      <c r="N37" s="55"/>
    </row>
    <row r="38" spans="1:14" x14ac:dyDescent="0.25">
      <c r="A38" s="129">
        <v>32</v>
      </c>
      <c r="B38" s="139" t="str">
        <f>IFERROR(IF(DATE(YEAR(B37),MONTH(B37),1)&gt;=DATE(YEAR(Input!$E$4),MONTH(Input!$E$4),1),"",DATE(YEAR(B37),MONTH(B37)+1,1)),"")</f>
        <v/>
      </c>
      <c r="C38" s="140" t="str">
        <f>IFERROR(IF(DATE(YEAR('Calculation sheet'!$B38),MONTH('Calculation sheet'!$B38),1)=DATE(YEAR(Input!$E$4),MONTH(Input!$E$4),1),Input!$H$4,IF('Calculation sheet'!$B38&lt;&gt;"",DAY(EOMONTH('Calculation sheet'!$B38,0)),"")),"")</f>
        <v/>
      </c>
      <c r="D38" s="141" t="str">
        <f>IFERROR(IF(AND($C$4&gt;0,$C$4&lt;365),VLOOKUP(DATE(YEAR('Calculation sheet'!$B38),MONTH('Calculation sheet'!$B38),1),Rates!$A$2:$B$500,2,0),IF(AND($C$4&gt;=365,$C$4&lt;730),VLOOKUP(DATE(YEAR('Calculation sheet'!$B38),MONTH('Calculation sheet'!$B38),1),Rates!$A$2:$C$500,3,0),IF(AND($C$4&gt;=730,$C$4&lt;1095),VLOOKUP(DATE(YEAR('Calculation sheet'!$B38),MONTH('Calculation sheet'!$B38),1),Rates!$A$2:$D$500,4,0),IF(AND($C$4&gt;=1095,$C$4&lt;1460),VLOOKUP(DATE(YEAR('Calculation sheet'!$B38),MONTH('Calculation sheet'!$B38),1),Rates!$A$2:$E$500,5,0),IF(AND($C$4&gt;=1460,$C$4&lt;1825),VLOOKUP(DATE(YEAR('Calculation sheet'!$B38),MONTH('Calculation sheet'!$B38),1),Rates!$A$2:$F$500,6,0),VLOOKUP(DATE(YEAR('Calculation sheet'!$B38),MONTH('Calculation sheet'!$B38),1),Rates!$A$2:$G$500,7,0)))))),"")</f>
        <v/>
      </c>
      <c r="E38" s="141" t="str">
        <f>IF(AND('Calculation sheet'!$C38&lt;&gt;0,'Calculation sheet'!$D38=0%),D37,'Calculation sheet'!$D38)</f>
        <v/>
      </c>
      <c r="F38" s="141" t="str">
        <f>IF(AND('Calculation sheet'!$C38&lt;&gt;0,'Calculation sheet'!$E38=0%),E37,'Calculation sheet'!$E38)</f>
        <v/>
      </c>
      <c r="G38" s="142" t="str">
        <f>IFERROR(IF('Calculation sheet'!$F38&lt;&gt;"",$A$4*'Calculation sheet'!$C38*'Calculation sheet'!$F38/365,""),"")</f>
        <v/>
      </c>
      <c r="H38" s="143" t="str">
        <f>IFERROR(IF(Input!$B$10=Input!$I$2,VLOOKUP(DATE(YEAR('Calculation sheet'!$B38),MONTH('Calculation sheet'!$B38),1),Rates!$A$2:$C$500,3,0),IF(Input!$B$10=Input!$I$3,VLOOKUP(DATE(YEAR('Calculation sheet'!$B38),MONTH('Calculation sheet'!$B38),1),Rates!$A$2:$D$500,4,0),IF(Input!$B$10=Input!$I$4,VLOOKUP(DATE(YEAR('Calculation sheet'!$B38),MONTH('Calculation sheet'!$B38),1),Rates!$A$2:$E$500,5,0),IF(Input!$B$10=Input!$I$5,VLOOKUP(DATE(YEAR('Calculation sheet'!$B38),MONTH('Calculation sheet'!$B38),1),Rates!$A$2:$F$500,6,0),IF(Input!$B$10=Input!$I$6,VLOOKUP(DATE(YEAR('Calculation sheet'!$B38),MONTH('Calculation sheet'!$B38),1),Rates!$A$2:$G$500,7,0),""))))),"")</f>
        <v/>
      </c>
      <c r="I38" s="143" t="str">
        <f>IF(AND('Calculation sheet'!$C38&lt;&gt;0,'Calculation sheet'!$H38=0%),H37,'Calculation sheet'!$H38)</f>
        <v/>
      </c>
      <c r="J38" s="144" t="str">
        <f>IF(AND('Calculation sheet'!$C38&lt;&gt;0,'Calculation sheet'!$I38=0%),I37,'Calculation sheet'!$I38)</f>
        <v/>
      </c>
      <c r="K38" s="145" t="str">
        <f>IFERROR($A$4*'Calculation sheet'!$C38*'Calculation sheet'!$J38/365,"")</f>
        <v/>
      </c>
      <c r="L38" s="146" t="str">
        <f>IFERROR('Calculation sheet'!$K38-'Calculation sheet'!$G38,"")</f>
        <v/>
      </c>
      <c r="M38" s="55"/>
      <c r="N38" s="55"/>
    </row>
    <row r="39" spans="1:14" x14ac:dyDescent="0.25">
      <c r="A39" s="128">
        <v>33</v>
      </c>
      <c r="B39" s="131" t="str">
        <f>IFERROR(IF(DATE(YEAR(B38),MONTH(B38),1)&gt;=DATE(YEAR(Input!$E$4),MONTH(Input!$E$4),1),"",DATE(YEAR(B38),MONTH(B38)+1,1)),"")</f>
        <v/>
      </c>
      <c r="C39" s="132" t="str">
        <f>IFERROR(IF(DATE(YEAR('Calculation sheet'!$B39),MONTH('Calculation sheet'!$B39),1)=DATE(YEAR(Input!$E$4),MONTH(Input!$E$4),1),Input!$H$4,IF('Calculation sheet'!$B39&lt;&gt;"",DAY(EOMONTH('Calculation sheet'!$B39,0)),"")),"")</f>
        <v/>
      </c>
      <c r="D39" s="133" t="str">
        <f>IFERROR(IF(AND($C$4&gt;0,$C$4&lt;365),VLOOKUP(DATE(YEAR('Calculation sheet'!$B39),MONTH('Calculation sheet'!$B39),1),Rates!$A$2:$B$500,2,0),IF(AND($C$4&gt;=365,$C$4&lt;730),VLOOKUP(DATE(YEAR('Calculation sheet'!$B39),MONTH('Calculation sheet'!$B39),1),Rates!$A$2:$C$500,3,0),IF(AND($C$4&gt;=730,$C$4&lt;1095),VLOOKUP(DATE(YEAR('Calculation sheet'!$B39),MONTH('Calculation sheet'!$B39),1),Rates!$A$2:$D$500,4,0),IF(AND($C$4&gt;=1095,$C$4&lt;1460),VLOOKUP(DATE(YEAR('Calculation sheet'!$B39),MONTH('Calculation sheet'!$B39),1),Rates!$A$2:$E$500,5,0),IF(AND($C$4&gt;=1460,$C$4&lt;1825),VLOOKUP(DATE(YEAR('Calculation sheet'!$B39),MONTH('Calculation sheet'!$B39),1),Rates!$A$2:$F$500,6,0),VLOOKUP(DATE(YEAR('Calculation sheet'!$B39),MONTH('Calculation sheet'!$B39),1),Rates!$A$2:$G$500,7,0)))))),"")</f>
        <v/>
      </c>
      <c r="E39" s="133" t="str">
        <f>IF(AND('Calculation sheet'!$C39&lt;&gt;0,'Calculation sheet'!$D39=0%),D38,'Calculation sheet'!$D39)</f>
        <v/>
      </c>
      <c r="F39" s="133" t="str">
        <f>IF(AND('Calculation sheet'!$C39&lt;&gt;0,'Calculation sheet'!$E39=0%),E38,'Calculation sheet'!$E39)</f>
        <v/>
      </c>
      <c r="G39" s="134" t="str">
        <f>IFERROR(IF('Calculation sheet'!$F39&lt;&gt;"",$A$4*'Calculation sheet'!$C39*'Calculation sheet'!$F39/365,""),"")</f>
        <v/>
      </c>
      <c r="H39" s="135" t="str">
        <f>IFERROR(IF(Input!$B$10=Input!$I$2,VLOOKUP(DATE(YEAR('Calculation sheet'!$B39),MONTH('Calculation sheet'!$B39),1),Rates!$A$2:$C$500,3,0),IF(Input!$B$10=Input!$I$3,VLOOKUP(DATE(YEAR('Calculation sheet'!$B39),MONTH('Calculation sheet'!$B39),1),Rates!$A$2:$D$500,4,0),IF(Input!$B$10=Input!$I$4,VLOOKUP(DATE(YEAR('Calculation sheet'!$B39),MONTH('Calculation sheet'!$B39),1),Rates!$A$2:$E$500,5,0),IF(Input!$B$10=Input!$I$5,VLOOKUP(DATE(YEAR('Calculation sheet'!$B39),MONTH('Calculation sheet'!$B39),1),Rates!$A$2:$F$500,6,0),IF(Input!$B$10=Input!$I$6,VLOOKUP(DATE(YEAR('Calculation sheet'!$B39),MONTH('Calculation sheet'!$B39),1),Rates!$A$2:$G$500,7,0),""))))),"")</f>
        <v/>
      </c>
      <c r="I39" s="135" t="str">
        <f>IF(AND('Calculation sheet'!$C39&lt;&gt;0,'Calculation sheet'!$H39=0%),H38,'Calculation sheet'!$H39)</f>
        <v/>
      </c>
      <c r="J39" s="136" t="str">
        <f>IF(AND('Calculation sheet'!$C39&lt;&gt;0,'Calculation sheet'!$I39=0%),I38,'Calculation sheet'!$I39)</f>
        <v/>
      </c>
      <c r="K39" s="137" t="str">
        <f>IFERROR($A$4*'Calculation sheet'!$C39*'Calculation sheet'!$J39/365,"")</f>
        <v/>
      </c>
      <c r="L39" s="138" t="str">
        <f>IFERROR('Calculation sheet'!$K39-'Calculation sheet'!$G39,"")</f>
        <v/>
      </c>
      <c r="M39" s="55"/>
      <c r="N39" s="55"/>
    </row>
    <row r="40" spans="1:14" x14ac:dyDescent="0.25">
      <c r="A40" s="129">
        <v>34</v>
      </c>
      <c r="B40" s="139" t="str">
        <f>IFERROR(IF(DATE(YEAR(B39),MONTH(B39),1)&gt;=DATE(YEAR(Input!$E$4),MONTH(Input!$E$4),1),"",DATE(YEAR(B39),MONTH(B39)+1,1)),"")</f>
        <v/>
      </c>
      <c r="C40" s="140" t="str">
        <f>IFERROR(IF(DATE(YEAR('Calculation sheet'!$B40),MONTH('Calculation sheet'!$B40),1)=DATE(YEAR(Input!$E$4),MONTH(Input!$E$4),1),Input!$H$4,IF('Calculation sheet'!$B40&lt;&gt;"",DAY(EOMONTH('Calculation sheet'!$B40,0)),"")),"")</f>
        <v/>
      </c>
      <c r="D40" s="141" t="str">
        <f>IFERROR(IF(AND($C$4&gt;0,$C$4&lt;365),VLOOKUP(DATE(YEAR('Calculation sheet'!$B40),MONTH('Calculation sheet'!$B40),1),Rates!$A$2:$B$500,2,0),IF(AND($C$4&gt;=365,$C$4&lt;730),VLOOKUP(DATE(YEAR('Calculation sheet'!$B40),MONTH('Calculation sheet'!$B40),1),Rates!$A$2:$C$500,3,0),IF(AND($C$4&gt;=730,$C$4&lt;1095),VLOOKUP(DATE(YEAR('Calculation sheet'!$B40),MONTH('Calculation sheet'!$B40),1),Rates!$A$2:$D$500,4,0),IF(AND($C$4&gt;=1095,$C$4&lt;1460),VLOOKUP(DATE(YEAR('Calculation sheet'!$B40),MONTH('Calculation sheet'!$B40),1),Rates!$A$2:$E$500,5,0),IF(AND($C$4&gt;=1460,$C$4&lt;1825),VLOOKUP(DATE(YEAR('Calculation sheet'!$B40),MONTH('Calculation sheet'!$B40),1),Rates!$A$2:$F$500,6,0),VLOOKUP(DATE(YEAR('Calculation sheet'!$B40),MONTH('Calculation sheet'!$B40),1),Rates!$A$2:$G$500,7,0)))))),"")</f>
        <v/>
      </c>
      <c r="E40" s="141" t="str">
        <f>IF(AND('Calculation sheet'!$C40&lt;&gt;0,'Calculation sheet'!$D40=0%),D39,'Calculation sheet'!$D40)</f>
        <v/>
      </c>
      <c r="F40" s="141" t="str">
        <f>IF(AND('Calculation sheet'!$C40&lt;&gt;0,'Calculation sheet'!$E40=0%),E39,'Calculation sheet'!$E40)</f>
        <v/>
      </c>
      <c r="G40" s="142" t="str">
        <f>IFERROR(IF('Calculation sheet'!$F40&lt;&gt;"",$A$4*'Calculation sheet'!$C40*'Calculation sheet'!$F40/365,""),"")</f>
        <v/>
      </c>
      <c r="H40" s="143" t="str">
        <f>IFERROR(IF(Input!$B$10=Input!$I$2,VLOOKUP(DATE(YEAR('Calculation sheet'!$B40),MONTH('Calculation sheet'!$B40),1),Rates!$A$2:$C$500,3,0),IF(Input!$B$10=Input!$I$3,VLOOKUP(DATE(YEAR('Calculation sheet'!$B40),MONTH('Calculation sheet'!$B40),1),Rates!$A$2:$D$500,4,0),IF(Input!$B$10=Input!$I$4,VLOOKUP(DATE(YEAR('Calculation sheet'!$B40),MONTH('Calculation sheet'!$B40),1),Rates!$A$2:$E$500,5,0),IF(Input!$B$10=Input!$I$5,VLOOKUP(DATE(YEAR('Calculation sheet'!$B40),MONTH('Calculation sheet'!$B40),1),Rates!$A$2:$F$500,6,0),IF(Input!$B$10=Input!$I$6,VLOOKUP(DATE(YEAR('Calculation sheet'!$B40),MONTH('Calculation sheet'!$B40),1),Rates!$A$2:$G$500,7,0),""))))),"")</f>
        <v/>
      </c>
      <c r="I40" s="143" t="str">
        <f>IF(AND('Calculation sheet'!$C40&lt;&gt;0,'Calculation sheet'!$H40=0%),H39,'Calculation sheet'!$H40)</f>
        <v/>
      </c>
      <c r="J40" s="144" t="str">
        <f>IF(AND('Calculation sheet'!$C40&lt;&gt;0,'Calculation sheet'!$I40=0%),I39,'Calculation sheet'!$I40)</f>
        <v/>
      </c>
      <c r="K40" s="145" t="str">
        <f>IFERROR($A$4*'Calculation sheet'!$C40*'Calculation sheet'!$J40/365,"")</f>
        <v/>
      </c>
      <c r="L40" s="146" t="str">
        <f>IFERROR('Calculation sheet'!$K40-'Calculation sheet'!$G40,"")</f>
        <v/>
      </c>
      <c r="M40" s="55"/>
      <c r="N40" s="55"/>
    </row>
    <row r="41" spans="1:14" x14ac:dyDescent="0.25">
      <c r="A41" s="128">
        <v>35</v>
      </c>
      <c r="B41" s="131" t="str">
        <f>IFERROR(IF(DATE(YEAR(B40),MONTH(B40),1)&gt;=DATE(YEAR(Input!$E$4),MONTH(Input!$E$4),1),"",DATE(YEAR(B40),MONTH(B40)+1,1)),"")</f>
        <v/>
      </c>
      <c r="C41" s="132" t="str">
        <f>IFERROR(IF(DATE(YEAR('Calculation sheet'!$B41),MONTH('Calculation sheet'!$B41),1)=DATE(YEAR(Input!$E$4),MONTH(Input!$E$4),1),Input!$H$4,IF('Calculation sheet'!$B41&lt;&gt;"",DAY(EOMONTH('Calculation sheet'!$B41,0)),"")),"")</f>
        <v/>
      </c>
      <c r="D41" s="133" t="str">
        <f>IFERROR(IF(AND($C$4&gt;0,$C$4&lt;365),VLOOKUP(DATE(YEAR('Calculation sheet'!$B41),MONTH('Calculation sheet'!$B41),1),Rates!$A$2:$B$500,2,0),IF(AND($C$4&gt;=365,$C$4&lt;730),VLOOKUP(DATE(YEAR('Calculation sheet'!$B41),MONTH('Calculation sheet'!$B41),1),Rates!$A$2:$C$500,3,0),IF(AND($C$4&gt;=730,$C$4&lt;1095),VLOOKUP(DATE(YEAR('Calculation sheet'!$B41),MONTH('Calculation sheet'!$B41),1),Rates!$A$2:$D$500,4,0),IF(AND($C$4&gt;=1095,$C$4&lt;1460),VLOOKUP(DATE(YEAR('Calculation sheet'!$B41),MONTH('Calculation sheet'!$B41),1),Rates!$A$2:$E$500,5,0),IF(AND($C$4&gt;=1460,$C$4&lt;1825),VLOOKUP(DATE(YEAR('Calculation sheet'!$B41),MONTH('Calculation sheet'!$B41),1),Rates!$A$2:$F$500,6,0),VLOOKUP(DATE(YEAR('Calculation sheet'!$B41),MONTH('Calculation sheet'!$B41),1),Rates!$A$2:$G$500,7,0)))))),"")</f>
        <v/>
      </c>
      <c r="E41" s="133" t="str">
        <f>IF(AND('Calculation sheet'!$C41&lt;&gt;0,'Calculation sheet'!$D41=0%),D40,'Calculation sheet'!$D41)</f>
        <v/>
      </c>
      <c r="F41" s="133" t="str">
        <f>IF(AND('Calculation sheet'!$C41&lt;&gt;0,'Calculation sheet'!$E41=0%),E40,'Calculation sheet'!$E41)</f>
        <v/>
      </c>
      <c r="G41" s="134" t="str">
        <f>IFERROR(IF('Calculation sheet'!$F41&lt;&gt;"",$A$4*'Calculation sheet'!$C41*'Calculation sheet'!$F41/365,""),"")</f>
        <v/>
      </c>
      <c r="H41" s="135" t="str">
        <f>IFERROR(IF(Input!$B$10=Input!$I$2,VLOOKUP(DATE(YEAR('Calculation sheet'!$B41),MONTH('Calculation sheet'!$B41),1),Rates!$A$2:$C$500,3,0),IF(Input!$B$10=Input!$I$3,VLOOKUP(DATE(YEAR('Calculation sheet'!$B41),MONTH('Calculation sheet'!$B41),1),Rates!$A$2:$D$500,4,0),IF(Input!$B$10=Input!$I$4,VLOOKUP(DATE(YEAR('Calculation sheet'!$B41),MONTH('Calculation sheet'!$B41),1),Rates!$A$2:$E$500,5,0),IF(Input!$B$10=Input!$I$5,VLOOKUP(DATE(YEAR('Calculation sheet'!$B41),MONTH('Calculation sheet'!$B41),1),Rates!$A$2:$F$500,6,0),IF(Input!$B$10=Input!$I$6,VLOOKUP(DATE(YEAR('Calculation sheet'!$B41),MONTH('Calculation sheet'!$B41),1),Rates!$A$2:$G$500,7,0),""))))),"")</f>
        <v/>
      </c>
      <c r="I41" s="135" t="str">
        <f>IF(AND('Calculation sheet'!$C41&lt;&gt;0,'Calculation sheet'!$H41=0%),H40,'Calculation sheet'!$H41)</f>
        <v/>
      </c>
      <c r="J41" s="136" t="str">
        <f>IF(AND('Calculation sheet'!$C41&lt;&gt;0,'Calculation sheet'!$I41=0%),I40,'Calculation sheet'!$I41)</f>
        <v/>
      </c>
      <c r="K41" s="137" t="str">
        <f>IFERROR($A$4*'Calculation sheet'!$C41*'Calculation sheet'!$J41/365,"")</f>
        <v/>
      </c>
      <c r="L41" s="138" t="str">
        <f>IFERROR('Calculation sheet'!$K41-'Calculation sheet'!$G41,"")</f>
        <v/>
      </c>
      <c r="M41" s="55"/>
      <c r="N41" s="55"/>
    </row>
    <row r="42" spans="1:14" x14ac:dyDescent="0.25">
      <c r="A42" s="129">
        <v>36</v>
      </c>
      <c r="B42" s="139" t="str">
        <f>IFERROR(IF(DATE(YEAR(B41),MONTH(B41),1)&gt;=DATE(YEAR(Input!$E$4),MONTH(Input!$E$4),1),"",DATE(YEAR(B41),MONTH(B41)+1,1)),"")</f>
        <v/>
      </c>
      <c r="C42" s="140" t="str">
        <f>IFERROR(IF(DATE(YEAR('Calculation sheet'!$B42),MONTH('Calculation sheet'!$B42),1)=DATE(YEAR(Input!$E$4),MONTH(Input!$E$4),1),Input!$H$4,IF('Calculation sheet'!$B42&lt;&gt;"",DAY(EOMONTH('Calculation sheet'!$B42,0)),"")),"")</f>
        <v/>
      </c>
      <c r="D42" s="141" t="str">
        <f>IFERROR(IF(AND($C$4&gt;0,$C$4&lt;365),VLOOKUP(DATE(YEAR('Calculation sheet'!$B42),MONTH('Calculation sheet'!$B42),1),Rates!$A$2:$B$500,2,0),IF(AND($C$4&gt;=365,$C$4&lt;730),VLOOKUP(DATE(YEAR('Calculation sheet'!$B42),MONTH('Calculation sheet'!$B42),1),Rates!$A$2:$C$500,3,0),IF(AND($C$4&gt;=730,$C$4&lt;1095),VLOOKUP(DATE(YEAR('Calculation sheet'!$B42),MONTH('Calculation sheet'!$B42),1),Rates!$A$2:$D$500,4,0),IF(AND($C$4&gt;=1095,$C$4&lt;1460),VLOOKUP(DATE(YEAR('Calculation sheet'!$B42),MONTH('Calculation sheet'!$B42),1),Rates!$A$2:$E$500,5,0),IF(AND($C$4&gt;=1460,$C$4&lt;1825),VLOOKUP(DATE(YEAR('Calculation sheet'!$B42),MONTH('Calculation sheet'!$B42),1),Rates!$A$2:$F$500,6,0),VLOOKUP(DATE(YEAR('Calculation sheet'!$B42),MONTH('Calculation sheet'!$B42),1),Rates!$A$2:$G$500,7,0)))))),"")</f>
        <v/>
      </c>
      <c r="E42" s="141" t="str">
        <f>IF(AND('Calculation sheet'!$C42&lt;&gt;0,'Calculation sheet'!$D42=0%),D41,'Calculation sheet'!$D42)</f>
        <v/>
      </c>
      <c r="F42" s="141" t="str">
        <f>IF(AND('Calculation sheet'!$C42&lt;&gt;0,'Calculation sheet'!$E42=0%),E41,'Calculation sheet'!$E42)</f>
        <v/>
      </c>
      <c r="G42" s="142" t="str">
        <f>IFERROR(IF('Calculation sheet'!$F42&lt;&gt;"",$A$4*'Calculation sheet'!$C42*'Calculation sheet'!$F42/365,""),"")</f>
        <v/>
      </c>
      <c r="H42" s="143" t="str">
        <f>IFERROR(IF(Input!$B$10=Input!$I$2,VLOOKUP(DATE(YEAR('Calculation sheet'!$B42),MONTH('Calculation sheet'!$B42),1),Rates!$A$2:$C$500,3,0),IF(Input!$B$10=Input!$I$3,VLOOKUP(DATE(YEAR('Calculation sheet'!$B42),MONTH('Calculation sheet'!$B42),1),Rates!$A$2:$D$500,4,0),IF(Input!$B$10=Input!$I$4,VLOOKUP(DATE(YEAR('Calculation sheet'!$B42),MONTH('Calculation sheet'!$B42),1),Rates!$A$2:$E$500,5,0),IF(Input!$B$10=Input!$I$5,VLOOKUP(DATE(YEAR('Calculation sheet'!$B42),MONTH('Calculation sheet'!$B42),1),Rates!$A$2:$F$500,6,0),IF(Input!$B$10=Input!$I$6,VLOOKUP(DATE(YEAR('Calculation sheet'!$B42),MONTH('Calculation sheet'!$B42),1),Rates!$A$2:$G$500,7,0),""))))),"")</f>
        <v/>
      </c>
      <c r="I42" s="143" t="str">
        <f>IF(AND('Calculation sheet'!$C42&lt;&gt;0,'Calculation sheet'!$H42=0%),H41,'Calculation sheet'!$H42)</f>
        <v/>
      </c>
      <c r="J42" s="144" t="str">
        <f>IF(AND('Calculation sheet'!$C42&lt;&gt;0,'Calculation sheet'!$I42=0%),I41,'Calculation sheet'!$I42)</f>
        <v/>
      </c>
      <c r="K42" s="145" t="str">
        <f>IFERROR($A$4*'Calculation sheet'!$C42*'Calculation sheet'!$J42/365,"")</f>
        <v/>
      </c>
      <c r="L42" s="146" t="str">
        <f>IFERROR('Calculation sheet'!$K42-'Calculation sheet'!$G42,"")</f>
        <v/>
      </c>
      <c r="M42" s="55"/>
      <c r="N42" s="55"/>
    </row>
    <row r="43" spans="1:14" x14ac:dyDescent="0.25">
      <c r="A43" s="128">
        <v>37</v>
      </c>
      <c r="B43" s="131" t="str">
        <f>IFERROR(IF(DATE(YEAR(B42),MONTH(B42),1)&gt;=DATE(YEAR(Input!$E$4),MONTH(Input!$E$4),1),"",DATE(YEAR(B42),MONTH(B42)+1,1)),"")</f>
        <v/>
      </c>
      <c r="C43" s="132" t="str">
        <f>IFERROR(IF(DATE(YEAR('Calculation sheet'!$B43),MONTH('Calculation sheet'!$B43),1)=DATE(YEAR(Input!$E$4),MONTH(Input!$E$4),1),Input!$H$4,IF('Calculation sheet'!$B43&lt;&gt;"",DAY(EOMONTH('Calculation sheet'!$B43,0)),"")),"")</f>
        <v/>
      </c>
      <c r="D43" s="133" t="str">
        <f>IFERROR(IF(AND($C$4&gt;0,$C$4&lt;365),VLOOKUP(DATE(YEAR('Calculation sheet'!$B43),MONTH('Calculation sheet'!$B43),1),Rates!$A$2:$B$500,2,0),IF(AND($C$4&gt;=365,$C$4&lt;730),VLOOKUP(DATE(YEAR('Calculation sheet'!$B43),MONTH('Calculation sheet'!$B43),1),Rates!$A$2:$C$500,3,0),IF(AND($C$4&gt;=730,$C$4&lt;1095),VLOOKUP(DATE(YEAR('Calculation sheet'!$B43),MONTH('Calculation sheet'!$B43),1),Rates!$A$2:$D$500,4,0),IF(AND($C$4&gt;=1095,$C$4&lt;1460),VLOOKUP(DATE(YEAR('Calculation sheet'!$B43),MONTH('Calculation sheet'!$B43),1),Rates!$A$2:$E$500,5,0),IF(AND($C$4&gt;=1460,$C$4&lt;1825),VLOOKUP(DATE(YEAR('Calculation sheet'!$B43),MONTH('Calculation sheet'!$B43),1),Rates!$A$2:$F$500,6,0),VLOOKUP(DATE(YEAR('Calculation sheet'!$B43),MONTH('Calculation sheet'!$B43),1),Rates!$A$2:$G$500,7,0)))))),"")</f>
        <v/>
      </c>
      <c r="E43" s="133" t="str">
        <f>IF(AND('Calculation sheet'!$C43&lt;&gt;0,'Calculation sheet'!$D43=0%),D42,'Calculation sheet'!$D43)</f>
        <v/>
      </c>
      <c r="F43" s="133" t="str">
        <f>IF(AND('Calculation sheet'!$C43&lt;&gt;0,'Calculation sheet'!$E43=0%),E42,'Calculation sheet'!$E43)</f>
        <v/>
      </c>
      <c r="G43" s="134" t="str">
        <f>IFERROR(IF('Calculation sheet'!$F43&lt;&gt;"",$A$4*'Calculation sheet'!$C43*'Calculation sheet'!$F43/365,""),"")</f>
        <v/>
      </c>
      <c r="H43" s="135" t="str">
        <f>IFERROR(IF(Input!$B$10=Input!$I$2,VLOOKUP(DATE(YEAR('Calculation sheet'!$B43),MONTH('Calculation sheet'!$B43),1),Rates!$A$2:$C$500,3,0),IF(Input!$B$10=Input!$I$3,VLOOKUP(DATE(YEAR('Calculation sheet'!$B43),MONTH('Calculation sheet'!$B43),1),Rates!$A$2:$D$500,4,0),IF(Input!$B$10=Input!$I$4,VLOOKUP(DATE(YEAR('Calculation sheet'!$B43),MONTH('Calculation sheet'!$B43),1),Rates!$A$2:$E$500,5,0),IF(Input!$B$10=Input!$I$5,VLOOKUP(DATE(YEAR('Calculation sheet'!$B43),MONTH('Calculation sheet'!$B43),1),Rates!$A$2:$F$500,6,0),IF(Input!$B$10=Input!$I$6,VLOOKUP(DATE(YEAR('Calculation sheet'!$B43),MONTH('Calculation sheet'!$B43),1),Rates!$A$2:$G$500,7,0),""))))),"")</f>
        <v/>
      </c>
      <c r="I43" s="135" t="str">
        <f>IF(AND('Calculation sheet'!$C43&lt;&gt;0,'Calculation sheet'!$H43=0%),H42,'Calculation sheet'!$H43)</f>
        <v/>
      </c>
      <c r="J43" s="136" t="str">
        <f>IF(AND('Calculation sheet'!$C43&lt;&gt;0,'Calculation sheet'!$I43=0%),I42,'Calculation sheet'!$I43)</f>
        <v/>
      </c>
      <c r="K43" s="137" t="str">
        <f>IFERROR($A$4*'Calculation sheet'!$C43*'Calculation sheet'!$J43/365,"")</f>
        <v/>
      </c>
      <c r="L43" s="138" t="str">
        <f>IFERROR('Calculation sheet'!$K43-'Calculation sheet'!$G43,"")</f>
        <v/>
      </c>
      <c r="M43" s="55"/>
      <c r="N43" s="55"/>
    </row>
    <row r="44" spans="1:14" x14ac:dyDescent="0.25">
      <c r="A44" s="129">
        <v>38</v>
      </c>
      <c r="B44" s="139" t="str">
        <f>IFERROR(IF(DATE(YEAR(B43),MONTH(B43),1)&gt;=DATE(YEAR(Input!$E$4),MONTH(Input!$E$4),1),"",DATE(YEAR(B43),MONTH(B43)+1,1)),"")</f>
        <v/>
      </c>
      <c r="C44" s="140" t="str">
        <f>IFERROR(IF(DATE(YEAR('Calculation sheet'!$B44),MONTH('Calculation sheet'!$B44),1)=DATE(YEAR(Input!$E$4),MONTH(Input!$E$4),1),Input!$H$4,IF('Calculation sheet'!$B44&lt;&gt;"",DAY(EOMONTH('Calculation sheet'!$B44,0)),"")),"")</f>
        <v/>
      </c>
      <c r="D44" s="141" t="str">
        <f>IFERROR(IF(AND($C$4&gt;0,$C$4&lt;365),VLOOKUP(DATE(YEAR('Calculation sheet'!$B44),MONTH('Calculation sheet'!$B44),1),Rates!$A$2:$B$500,2,0),IF(AND($C$4&gt;=365,$C$4&lt;730),VLOOKUP(DATE(YEAR('Calculation sheet'!$B44),MONTH('Calculation sheet'!$B44),1),Rates!$A$2:$C$500,3,0),IF(AND($C$4&gt;=730,$C$4&lt;1095),VLOOKUP(DATE(YEAR('Calculation sheet'!$B44),MONTH('Calculation sheet'!$B44),1),Rates!$A$2:$D$500,4,0),IF(AND($C$4&gt;=1095,$C$4&lt;1460),VLOOKUP(DATE(YEAR('Calculation sheet'!$B44),MONTH('Calculation sheet'!$B44),1),Rates!$A$2:$E$500,5,0),IF(AND($C$4&gt;=1460,$C$4&lt;1825),VLOOKUP(DATE(YEAR('Calculation sheet'!$B44),MONTH('Calculation sheet'!$B44),1),Rates!$A$2:$F$500,6,0),VLOOKUP(DATE(YEAR('Calculation sheet'!$B44),MONTH('Calculation sheet'!$B44),1),Rates!$A$2:$G$500,7,0)))))),"")</f>
        <v/>
      </c>
      <c r="E44" s="141" t="str">
        <f>IF(AND('Calculation sheet'!$C44&lt;&gt;0,'Calculation sheet'!$D44=0%),D43,'Calculation sheet'!$D44)</f>
        <v/>
      </c>
      <c r="F44" s="141" t="str">
        <f>IF(AND('Calculation sheet'!$C44&lt;&gt;0,'Calculation sheet'!$E44=0%),E43,'Calculation sheet'!$E44)</f>
        <v/>
      </c>
      <c r="G44" s="142" t="str">
        <f>IFERROR(IF('Calculation sheet'!$F44&lt;&gt;"",$A$4*'Calculation sheet'!$C44*'Calculation sheet'!$F44/365,""),"")</f>
        <v/>
      </c>
      <c r="H44" s="143" t="str">
        <f>IFERROR(IF(Input!$B$10=Input!$I$2,VLOOKUP(DATE(YEAR('Calculation sheet'!$B44),MONTH('Calculation sheet'!$B44),1),Rates!$A$2:$C$500,3,0),IF(Input!$B$10=Input!$I$3,VLOOKUP(DATE(YEAR('Calculation sheet'!$B44),MONTH('Calculation sheet'!$B44),1),Rates!$A$2:$D$500,4,0),IF(Input!$B$10=Input!$I$4,VLOOKUP(DATE(YEAR('Calculation sheet'!$B44),MONTH('Calculation sheet'!$B44),1),Rates!$A$2:$E$500,5,0),IF(Input!$B$10=Input!$I$5,VLOOKUP(DATE(YEAR('Calculation sheet'!$B44),MONTH('Calculation sheet'!$B44),1),Rates!$A$2:$F$500,6,0),IF(Input!$B$10=Input!$I$6,VLOOKUP(DATE(YEAR('Calculation sheet'!$B44),MONTH('Calculation sheet'!$B44),1),Rates!$A$2:$G$500,7,0),""))))),"")</f>
        <v/>
      </c>
      <c r="I44" s="143" t="str">
        <f>IF(AND('Calculation sheet'!$C44&lt;&gt;0,'Calculation sheet'!$H44=0%),H43,'Calculation sheet'!$H44)</f>
        <v/>
      </c>
      <c r="J44" s="144" t="str">
        <f>IF(AND('Calculation sheet'!$C44&lt;&gt;0,'Calculation sheet'!$I44=0%),I43,'Calculation sheet'!$I44)</f>
        <v/>
      </c>
      <c r="K44" s="145" t="str">
        <f>IFERROR($A$4*'Calculation sheet'!$C44*'Calculation sheet'!$J44/365,"")</f>
        <v/>
      </c>
      <c r="L44" s="146" t="str">
        <f>IFERROR('Calculation sheet'!$K44-'Calculation sheet'!$G44,"")</f>
        <v/>
      </c>
      <c r="M44" s="55"/>
      <c r="N44" s="55"/>
    </row>
    <row r="45" spans="1:14" x14ac:dyDescent="0.25">
      <c r="A45" s="128">
        <v>39</v>
      </c>
      <c r="B45" s="131" t="str">
        <f>IFERROR(IF(DATE(YEAR(B44),MONTH(B44),1)&gt;=DATE(YEAR(Input!$E$4),MONTH(Input!$E$4),1),"",DATE(YEAR(B44),MONTH(B44)+1,1)),"")</f>
        <v/>
      </c>
      <c r="C45" s="132" t="str">
        <f>IFERROR(IF(DATE(YEAR('Calculation sheet'!$B45),MONTH('Calculation sheet'!$B45),1)=DATE(YEAR(Input!$E$4),MONTH(Input!$E$4),1),Input!$H$4,IF('Calculation sheet'!$B45&lt;&gt;"",DAY(EOMONTH('Calculation sheet'!$B45,0)),"")),"")</f>
        <v/>
      </c>
      <c r="D45" s="133" t="str">
        <f>IFERROR(IF(AND($C$4&gt;0,$C$4&lt;365),VLOOKUP(DATE(YEAR('Calculation sheet'!$B45),MONTH('Calculation sheet'!$B45),1),Rates!$A$2:$B$500,2,0),IF(AND($C$4&gt;=365,$C$4&lt;730),VLOOKUP(DATE(YEAR('Calculation sheet'!$B45),MONTH('Calculation sheet'!$B45),1),Rates!$A$2:$C$500,3,0),IF(AND($C$4&gt;=730,$C$4&lt;1095),VLOOKUP(DATE(YEAR('Calculation sheet'!$B45),MONTH('Calculation sheet'!$B45),1),Rates!$A$2:$D$500,4,0),IF(AND($C$4&gt;=1095,$C$4&lt;1460),VLOOKUP(DATE(YEAR('Calculation sheet'!$B45),MONTH('Calculation sheet'!$B45),1),Rates!$A$2:$E$500,5,0),IF(AND($C$4&gt;=1460,$C$4&lt;1825),VLOOKUP(DATE(YEAR('Calculation sheet'!$B45),MONTH('Calculation sheet'!$B45),1),Rates!$A$2:$F$500,6,0),VLOOKUP(DATE(YEAR('Calculation sheet'!$B45),MONTH('Calculation sheet'!$B45),1),Rates!$A$2:$G$500,7,0)))))),"")</f>
        <v/>
      </c>
      <c r="E45" s="133" t="str">
        <f>IF(AND('Calculation sheet'!$C45&lt;&gt;0,'Calculation sheet'!$D45=0%),D44,'Calculation sheet'!$D45)</f>
        <v/>
      </c>
      <c r="F45" s="133" t="str">
        <f>IF(AND('Calculation sheet'!$C45&lt;&gt;0,'Calculation sheet'!$E45=0%),E44,'Calculation sheet'!$E45)</f>
        <v/>
      </c>
      <c r="G45" s="134" t="str">
        <f>IFERROR(IF('Calculation sheet'!$F45&lt;&gt;"",$A$4*'Calculation sheet'!$C45*'Calculation sheet'!$F45/365,""),"")</f>
        <v/>
      </c>
      <c r="H45" s="135" t="str">
        <f>IFERROR(IF(Input!$B$10=Input!$I$2,VLOOKUP(DATE(YEAR('Calculation sheet'!$B45),MONTH('Calculation sheet'!$B45),1),Rates!$A$2:$C$500,3,0),IF(Input!$B$10=Input!$I$3,VLOOKUP(DATE(YEAR('Calculation sheet'!$B45),MONTH('Calculation sheet'!$B45),1),Rates!$A$2:$D$500,4,0),IF(Input!$B$10=Input!$I$4,VLOOKUP(DATE(YEAR('Calculation sheet'!$B45),MONTH('Calculation sheet'!$B45),1),Rates!$A$2:$E$500,5,0),IF(Input!$B$10=Input!$I$5,VLOOKUP(DATE(YEAR('Calculation sheet'!$B45),MONTH('Calculation sheet'!$B45),1),Rates!$A$2:$F$500,6,0),IF(Input!$B$10=Input!$I$6,VLOOKUP(DATE(YEAR('Calculation sheet'!$B45),MONTH('Calculation sheet'!$B45),1),Rates!$A$2:$G$500,7,0),""))))),"")</f>
        <v/>
      </c>
      <c r="I45" s="135" t="str">
        <f>IF(AND('Calculation sheet'!$C45&lt;&gt;0,'Calculation sheet'!$H45=0%),H44,'Calculation sheet'!$H45)</f>
        <v/>
      </c>
      <c r="J45" s="136" t="str">
        <f>IF(AND('Calculation sheet'!$C45&lt;&gt;0,'Calculation sheet'!$I45=0%),I44,'Calculation sheet'!$I45)</f>
        <v/>
      </c>
      <c r="K45" s="137" t="str">
        <f>IFERROR($A$4*'Calculation sheet'!$C45*'Calculation sheet'!$J45/365,"")</f>
        <v/>
      </c>
      <c r="L45" s="138" t="str">
        <f>IFERROR('Calculation sheet'!$K45-'Calculation sheet'!$G45,"")</f>
        <v/>
      </c>
      <c r="M45" s="55"/>
      <c r="N45" s="55"/>
    </row>
    <row r="46" spans="1:14" x14ac:dyDescent="0.25">
      <c r="A46" s="129">
        <v>40</v>
      </c>
      <c r="B46" s="139" t="str">
        <f>IFERROR(IF(DATE(YEAR(B45),MONTH(B45),1)&gt;=DATE(YEAR(Input!$E$4),MONTH(Input!$E$4),1),"",DATE(YEAR(B45),MONTH(B45)+1,1)),"")</f>
        <v/>
      </c>
      <c r="C46" s="140" t="str">
        <f>IFERROR(IF(DATE(YEAR('Calculation sheet'!$B46),MONTH('Calculation sheet'!$B46),1)=DATE(YEAR(Input!$E$4),MONTH(Input!$E$4),1),Input!$H$4,IF('Calculation sheet'!$B46&lt;&gt;"",DAY(EOMONTH('Calculation sheet'!$B46,0)),"")),"")</f>
        <v/>
      </c>
      <c r="D46" s="141" t="str">
        <f>IFERROR(IF(AND($C$4&gt;0,$C$4&lt;365),VLOOKUP(DATE(YEAR('Calculation sheet'!$B46),MONTH('Calculation sheet'!$B46),1),Rates!$A$2:$B$500,2,0),IF(AND($C$4&gt;=365,$C$4&lt;730),VLOOKUP(DATE(YEAR('Calculation sheet'!$B46),MONTH('Calculation sheet'!$B46),1),Rates!$A$2:$C$500,3,0),IF(AND($C$4&gt;=730,$C$4&lt;1095),VLOOKUP(DATE(YEAR('Calculation sheet'!$B46),MONTH('Calculation sheet'!$B46),1),Rates!$A$2:$D$500,4,0),IF(AND($C$4&gt;=1095,$C$4&lt;1460),VLOOKUP(DATE(YEAR('Calculation sheet'!$B46),MONTH('Calculation sheet'!$B46),1),Rates!$A$2:$E$500,5,0),IF(AND($C$4&gt;=1460,$C$4&lt;1825),VLOOKUP(DATE(YEAR('Calculation sheet'!$B46),MONTH('Calculation sheet'!$B46),1),Rates!$A$2:$F$500,6,0),VLOOKUP(DATE(YEAR('Calculation sheet'!$B46),MONTH('Calculation sheet'!$B46),1),Rates!$A$2:$G$500,7,0)))))),"")</f>
        <v/>
      </c>
      <c r="E46" s="141" t="str">
        <f>IF(AND('Calculation sheet'!$C46&lt;&gt;0,'Calculation sheet'!$D46=0%),D45,'Calculation sheet'!$D46)</f>
        <v/>
      </c>
      <c r="F46" s="141" t="str">
        <f>IF(AND('Calculation sheet'!$C46&lt;&gt;0,'Calculation sheet'!$E46=0%),E45,'Calculation sheet'!$E46)</f>
        <v/>
      </c>
      <c r="G46" s="142" t="str">
        <f>IFERROR(IF('Calculation sheet'!$F46&lt;&gt;"",$A$4*'Calculation sheet'!$C46*'Calculation sheet'!$F46/365,""),"")</f>
        <v/>
      </c>
      <c r="H46" s="143" t="str">
        <f>IFERROR(IF(Input!$B$10=Input!$I$2,VLOOKUP(DATE(YEAR('Calculation sheet'!$B46),MONTH('Calculation sheet'!$B46),1),Rates!$A$2:$C$500,3,0),IF(Input!$B$10=Input!$I$3,VLOOKUP(DATE(YEAR('Calculation sheet'!$B46),MONTH('Calculation sheet'!$B46),1),Rates!$A$2:$D$500,4,0),IF(Input!$B$10=Input!$I$4,VLOOKUP(DATE(YEAR('Calculation sheet'!$B46),MONTH('Calculation sheet'!$B46),1),Rates!$A$2:$E$500,5,0),IF(Input!$B$10=Input!$I$5,VLOOKUP(DATE(YEAR('Calculation sheet'!$B46),MONTH('Calculation sheet'!$B46),1),Rates!$A$2:$F$500,6,0),IF(Input!$B$10=Input!$I$6,VLOOKUP(DATE(YEAR('Calculation sheet'!$B46),MONTH('Calculation sheet'!$B46),1),Rates!$A$2:$G$500,7,0),""))))),"")</f>
        <v/>
      </c>
      <c r="I46" s="143" t="str">
        <f>IF(AND('Calculation sheet'!$C46&lt;&gt;0,'Calculation sheet'!$H46=0%),H45,'Calculation sheet'!$H46)</f>
        <v/>
      </c>
      <c r="J46" s="144" t="str">
        <f>IF(AND('Calculation sheet'!$C46&lt;&gt;0,'Calculation sheet'!$I46=0%),I45,'Calculation sheet'!$I46)</f>
        <v/>
      </c>
      <c r="K46" s="145" t="str">
        <f>IFERROR($A$4*'Calculation sheet'!$C46*'Calculation sheet'!$J46/365,"")</f>
        <v/>
      </c>
      <c r="L46" s="146" t="str">
        <f>IFERROR('Calculation sheet'!$K46-'Calculation sheet'!$G46,"")</f>
        <v/>
      </c>
      <c r="M46" s="55"/>
      <c r="N46" s="55"/>
    </row>
    <row r="47" spans="1:14" x14ac:dyDescent="0.25">
      <c r="A47" s="128">
        <v>41</v>
      </c>
      <c r="B47" s="131" t="str">
        <f>IFERROR(IF(DATE(YEAR(B46),MONTH(B46),1)&gt;=DATE(YEAR(Input!$E$4),MONTH(Input!$E$4),1),"",DATE(YEAR(B46),MONTH(B46)+1,1)),"")</f>
        <v/>
      </c>
      <c r="C47" s="132" t="str">
        <f>IFERROR(IF(DATE(YEAR('Calculation sheet'!$B47),MONTH('Calculation sheet'!$B47),1)=DATE(YEAR(Input!$E$4),MONTH(Input!$E$4),1),Input!$H$4,IF('Calculation sheet'!$B47&lt;&gt;"",DAY(EOMONTH('Calculation sheet'!$B47,0)),"")),"")</f>
        <v/>
      </c>
      <c r="D47" s="133" t="str">
        <f>IFERROR(IF(AND($C$4&gt;0,$C$4&lt;365),VLOOKUP(DATE(YEAR('Calculation sheet'!$B47),MONTH('Calculation sheet'!$B47),1),Rates!$A$2:$B$500,2,0),IF(AND($C$4&gt;=365,$C$4&lt;730),VLOOKUP(DATE(YEAR('Calculation sheet'!$B47),MONTH('Calculation sheet'!$B47),1),Rates!$A$2:$C$500,3,0),IF(AND($C$4&gt;=730,$C$4&lt;1095),VLOOKUP(DATE(YEAR('Calculation sheet'!$B47),MONTH('Calculation sheet'!$B47),1),Rates!$A$2:$D$500,4,0),IF(AND($C$4&gt;=1095,$C$4&lt;1460),VLOOKUP(DATE(YEAR('Calculation sheet'!$B47),MONTH('Calculation sheet'!$B47),1),Rates!$A$2:$E$500,5,0),IF(AND($C$4&gt;=1460,$C$4&lt;1825),VLOOKUP(DATE(YEAR('Calculation sheet'!$B47),MONTH('Calculation sheet'!$B47),1),Rates!$A$2:$F$500,6,0),VLOOKUP(DATE(YEAR('Calculation sheet'!$B47),MONTH('Calculation sheet'!$B47),1),Rates!$A$2:$G$500,7,0)))))),"")</f>
        <v/>
      </c>
      <c r="E47" s="133" t="str">
        <f>IF(AND('Calculation sheet'!$C47&lt;&gt;0,'Calculation sheet'!$D47=0%),D46,'Calculation sheet'!$D47)</f>
        <v/>
      </c>
      <c r="F47" s="133" t="str">
        <f>IF(AND('Calculation sheet'!$C47&lt;&gt;0,'Calculation sheet'!$E47=0%),E46,'Calculation sheet'!$E47)</f>
        <v/>
      </c>
      <c r="G47" s="134" t="str">
        <f>IFERROR(IF('Calculation sheet'!$F47&lt;&gt;"",$A$4*'Calculation sheet'!$C47*'Calculation sheet'!$F47/365,""),"")</f>
        <v/>
      </c>
      <c r="H47" s="135" t="str">
        <f>IFERROR(IF(Input!$B$10=Input!$I$2,VLOOKUP(DATE(YEAR('Calculation sheet'!$B47),MONTH('Calculation sheet'!$B47),1),Rates!$A$2:$C$500,3,0),IF(Input!$B$10=Input!$I$3,VLOOKUP(DATE(YEAR('Calculation sheet'!$B47),MONTH('Calculation sheet'!$B47),1),Rates!$A$2:$D$500,4,0),IF(Input!$B$10=Input!$I$4,VLOOKUP(DATE(YEAR('Calculation sheet'!$B47),MONTH('Calculation sheet'!$B47),1),Rates!$A$2:$E$500,5,0),IF(Input!$B$10=Input!$I$5,VLOOKUP(DATE(YEAR('Calculation sheet'!$B47),MONTH('Calculation sheet'!$B47),1),Rates!$A$2:$F$500,6,0),IF(Input!$B$10=Input!$I$6,VLOOKUP(DATE(YEAR('Calculation sheet'!$B47),MONTH('Calculation sheet'!$B47),1),Rates!$A$2:$G$500,7,0),""))))),"")</f>
        <v/>
      </c>
      <c r="I47" s="135" t="str">
        <f>IF(AND('Calculation sheet'!$C47&lt;&gt;0,'Calculation sheet'!$H47=0%),H46,'Calculation sheet'!$H47)</f>
        <v/>
      </c>
      <c r="J47" s="136" t="str">
        <f>IF(AND('Calculation sheet'!$C47&lt;&gt;0,'Calculation sheet'!$I47=0%),I46,'Calculation sheet'!$I47)</f>
        <v/>
      </c>
      <c r="K47" s="137" t="str">
        <f>IFERROR($A$4*'Calculation sheet'!$C47*'Calculation sheet'!$J47/365,"")</f>
        <v/>
      </c>
      <c r="L47" s="138" t="str">
        <f>IFERROR('Calculation sheet'!$K47-'Calculation sheet'!$G47,"")</f>
        <v/>
      </c>
      <c r="M47" s="55"/>
      <c r="N47" s="55"/>
    </row>
    <row r="48" spans="1:14" x14ac:dyDescent="0.25">
      <c r="A48" s="129">
        <v>42</v>
      </c>
      <c r="B48" s="139" t="str">
        <f>IFERROR(IF(DATE(YEAR(B47),MONTH(B47),1)&gt;=DATE(YEAR(Input!$E$4),MONTH(Input!$E$4),1),"",DATE(YEAR(B47),MONTH(B47)+1,1)),"")</f>
        <v/>
      </c>
      <c r="C48" s="140" t="str">
        <f>IFERROR(IF(DATE(YEAR('Calculation sheet'!$B48),MONTH('Calculation sheet'!$B48),1)=DATE(YEAR(Input!$E$4),MONTH(Input!$E$4),1),Input!$H$4,IF('Calculation sheet'!$B48&lt;&gt;"",DAY(EOMONTH('Calculation sheet'!$B48,0)),"")),"")</f>
        <v/>
      </c>
      <c r="D48" s="141" t="str">
        <f>IFERROR(IF(AND($C$4&gt;0,$C$4&lt;365),VLOOKUP(DATE(YEAR('Calculation sheet'!$B48),MONTH('Calculation sheet'!$B48),1),Rates!$A$2:$B$500,2,0),IF(AND($C$4&gt;=365,$C$4&lt;730),VLOOKUP(DATE(YEAR('Calculation sheet'!$B48),MONTH('Calculation sheet'!$B48),1),Rates!$A$2:$C$500,3,0),IF(AND($C$4&gt;=730,$C$4&lt;1095),VLOOKUP(DATE(YEAR('Calculation sheet'!$B48),MONTH('Calculation sheet'!$B48),1),Rates!$A$2:$D$500,4,0),IF(AND($C$4&gt;=1095,$C$4&lt;1460),VLOOKUP(DATE(YEAR('Calculation sheet'!$B48),MONTH('Calculation sheet'!$B48),1),Rates!$A$2:$E$500,5,0),IF(AND($C$4&gt;=1460,$C$4&lt;1825),VLOOKUP(DATE(YEAR('Calculation sheet'!$B48),MONTH('Calculation sheet'!$B48),1),Rates!$A$2:$F$500,6,0),VLOOKUP(DATE(YEAR('Calculation sheet'!$B48),MONTH('Calculation sheet'!$B48),1),Rates!$A$2:$G$500,7,0)))))),"")</f>
        <v/>
      </c>
      <c r="E48" s="141" t="str">
        <f>IF(AND('Calculation sheet'!$C48&lt;&gt;0,'Calculation sheet'!$D48=0%),D47,'Calculation sheet'!$D48)</f>
        <v/>
      </c>
      <c r="F48" s="141" t="str">
        <f>IF(AND('Calculation sheet'!$C48&lt;&gt;0,'Calculation sheet'!$E48=0%),E47,'Calculation sheet'!$E48)</f>
        <v/>
      </c>
      <c r="G48" s="142" t="str">
        <f>IFERROR(IF('Calculation sheet'!$F48&lt;&gt;"",$A$4*'Calculation sheet'!$C48*'Calculation sheet'!$F48/365,""),"")</f>
        <v/>
      </c>
      <c r="H48" s="143" t="str">
        <f>IFERROR(IF(Input!$B$10=Input!$I$2,VLOOKUP(DATE(YEAR('Calculation sheet'!$B48),MONTH('Calculation sheet'!$B48),1),Rates!$A$2:$C$500,3,0),IF(Input!$B$10=Input!$I$3,VLOOKUP(DATE(YEAR('Calculation sheet'!$B48),MONTH('Calculation sheet'!$B48),1),Rates!$A$2:$D$500,4,0),IF(Input!$B$10=Input!$I$4,VLOOKUP(DATE(YEAR('Calculation sheet'!$B48),MONTH('Calculation sheet'!$B48),1),Rates!$A$2:$E$500,5,0),IF(Input!$B$10=Input!$I$5,VLOOKUP(DATE(YEAR('Calculation sheet'!$B48),MONTH('Calculation sheet'!$B48),1),Rates!$A$2:$F$500,6,0),IF(Input!$B$10=Input!$I$6,VLOOKUP(DATE(YEAR('Calculation sheet'!$B48),MONTH('Calculation sheet'!$B48),1),Rates!$A$2:$G$500,7,0),""))))),"")</f>
        <v/>
      </c>
      <c r="I48" s="143" t="str">
        <f>IF(AND('Calculation sheet'!$C48&lt;&gt;0,'Calculation sheet'!$H48=0%),H47,'Calculation sheet'!$H48)</f>
        <v/>
      </c>
      <c r="J48" s="144" t="str">
        <f>IF(AND('Calculation sheet'!$C48&lt;&gt;0,'Calculation sheet'!$I48=0%),I47,'Calculation sheet'!$I48)</f>
        <v/>
      </c>
      <c r="K48" s="145" t="str">
        <f>IFERROR($A$4*'Calculation sheet'!$C48*'Calculation sheet'!$J48/365,"")</f>
        <v/>
      </c>
      <c r="L48" s="146" t="str">
        <f>IFERROR('Calculation sheet'!$K48-'Calculation sheet'!$G48,"")</f>
        <v/>
      </c>
      <c r="M48" s="55"/>
      <c r="N48" s="55"/>
    </row>
    <row r="49" spans="1:14" x14ac:dyDescent="0.25">
      <c r="A49" s="128">
        <v>43</v>
      </c>
      <c r="B49" s="131" t="str">
        <f>IFERROR(IF(DATE(YEAR(B48),MONTH(B48),1)&gt;=DATE(YEAR(Input!$E$4),MONTH(Input!$E$4),1),"",DATE(YEAR(B48),MONTH(B48)+1,1)),"")</f>
        <v/>
      </c>
      <c r="C49" s="132" t="str">
        <f>IFERROR(IF(DATE(YEAR('Calculation sheet'!$B49),MONTH('Calculation sheet'!$B49),1)=DATE(YEAR(Input!$E$4),MONTH(Input!$E$4),1),Input!$H$4,IF('Calculation sheet'!$B49&lt;&gt;"",DAY(EOMONTH('Calculation sheet'!$B49,0)),"")),"")</f>
        <v/>
      </c>
      <c r="D49" s="133" t="str">
        <f>IFERROR(IF(AND($C$4&gt;0,$C$4&lt;365),VLOOKUP(DATE(YEAR('Calculation sheet'!$B49),MONTH('Calculation sheet'!$B49),1),Rates!$A$2:$B$500,2,0),IF(AND($C$4&gt;=365,$C$4&lt;730),VLOOKUP(DATE(YEAR('Calculation sheet'!$B49),MONTH('Calculation sheet'!$B49),1),Rates!$A$2:$C$500,3,0),IF(AND($C$4&gt;=730,$C$4&lt;1095),VLOOKUP(DATE(YEAR('Calculation sheet'!$B49),MONTH('Calculation sheet'!$B49),1),Rates!$A$2:$D$500,4,0),IF(AND($C$4&gt;=1095,$C$4&lt;1460),VLOOKUP(DATE(YEAR('Calculation sheet'!$B49),MONTH('Calculation sheet'!$B49),1),Rates!$A$2:$E$500,5,0),IF(AND($C$4&gt;=1460,$C$4&lt;1825),VLOOKUP(DATE(YEAR('Calculation sheet'!$B49),MONTH('Calculation sheet'!$B49),1),Rates!$A$2:$F$500,6,0),VLOOKUP(DATE(YEAR('Calculation sheet'!$B49),MONTH('Calculation sheet'!$B49),1),Rates!$A$2:$G$500,7,0)))))),"")</f>
        <v/>
      </c>
      <c r="E49" s="133" t="str">
        <f>IF(AND('Calculation sheet'!$C49&lt;&gt;0,'Calculation sheet'!$D49=0%),D48,'Calculation sheet'!$D49)</f>
        <v/>
      </c>
      <c r="F49" s="133" t="str">
        <f>IF(AND('Calculation sheet'!$C49&lt;&gt;0,'Calculation sheet'!$E49=0%),E48,'Calculation sheet'!$E49)</f>
        <v/>
      </c>
      <c r="G49" s="134" t="str">
        <f>IFERROR(IF('Calculation sheet'!$F49&lt;&gt;"",$A$4*'Calculation sheet'!$C49*'Calculation sheet'!$F49/365,""),"")</f>
        <v/>
      </c>
      <c r="H49" s="135" t="str">
        <f>IFERROR(IF(Input!$B$10=Input!$I$2,VLOOKUP(DATE(YEAR('Calculation sheet'!$B49),MONTH('Calculation sheet'!$B49),1),Rates!$A$2:$C$500,3,0),IF(Input!$B$10=Input!$I$3,VLOOKUP(DATE(YEAR('Calculation sheet'!$B49),MONTH('Calculation sheet'!$B49),1),Rates!$A$2:$D$500,4,0),IF(Input!$B$10=Input!$I$4,VLOOKUP(DATE(YEAR('Calculation sheet'!$B49),MONTH('Calculation sheet'!$B49),1),Rates!$A$2:$E$500,5,0),IF(Input!$B$10=Input!$I$5,VLOOKUP(DATE(YEAR('Calculation sheet'!$B49),MONTH('Calculation sheet'!$B49),1),Rates!$A$2:$F$500,6,0),IF(Input!$B$10=Input!$I$6,VLOOKUP(DATE(YEAR('Calculation sheet'!$B49),MONTH('Calculation sheet'!$B49),1),Rates!$A$2:$G$500,7,0),""))))),"")</f>
        <v/>
      </c>
      <c r="I49" s="135" t="str">
        <f>IF(AND('Calculation sheet'!$C49&lt;&gt;0,'Calculation sheet'!$H49=0%),H48,'Calculation sheet'!$H49)</f>
        <v/>
      </c>
      <c r="J49" s="136" t="str">
        <f>IF(AND('Calculation sheet'!$C49&lt;&gt;0,'Calculation sheet'!$I49=0%),I48,'Calculation sheet'!$I49)</f>
        <v/>
      </c>
      <c r="K49" s="137" t="str">
        <f>IFERROR($A$4*'Calculation sheet'!$C49*'Calculation sheet'!$J49/365,"")</f>
        <v/>
      </c>
      <c r="L49" s="138" t="str">
        <f>IFERROR('Calculation sheet'!$K49-'Calculation sheet'!$G49,"")</f>
        <v/>
      </c>
      <c r="M49" s="55"/>
      <c r="N49" s="55"/>
    </row>
    <row r="50" spans="1:14" x14ac:dyDescent="0.25">
      <c r="A50" s="129">
        <v>44</v>
      </c>
      <c r="B50" s="139" t="str">
        <f>IFERROR(IF(DATE(YEAR(B49),MONTH(B49),1)&gt;=DATE(YEAR(Input!$E$4),MONTH(Input!$E$4),1),"",DATE(YEAR(B49),MONTH(B49)+1,1)),"")</f>
        <v/>
      </c>
      <c r="C50" s="140" t="str">
        <f>IFERROR(IF(DATE(YEAR('Calculation sheet'!$B50),MONTH('Calculation sheet'!$B50),1)=DATE(YEAR(Input!$E$4),MONTH(Input!$E$4),1),Input!$H$4,IF('Calculation sheet'!$B50&lt;&gt;"",DAY(EOMONTH('Calculation sheet'!$B50,0)),"")),"")</f>
        <v/>
      </c>
      <c r="D50" s="141" t="str">
        <f>IFERROR(IF(AND($C$4&gt;0,$C$4&lt;365),VLOOKUP(DATE(YEAR('Calculation sheet'!$B50),MONTH('Calculation sheet'!$B50),1),Rates!$A$2:$B$500,2,0),IF(AND($C$4&gt;=365,$C$4&lt;730),VLOOKUP(DATE(YEAR('Calculation sheet'!$B50),MONTH('Calculation sheet'!$B50),1),Rates!$A$2:$C$500,3,0),IF(AND($C$4&gt;=730,$C$4&lt;1095),VLOOKUP(DATE(YEAR('Calculation sheet'!$B50),MONTH('Calculation sheet'!$B50),1),Rates!$A$2:$D$500,4,0),IF(AND($C$4&gt;=1095,$C$4&lt;1460),VLOOKUP(DATE(YEAR('Calculation sheet'!$B50),MONTH('Calculation sheet'!$B50),1),Rates!$A$2:$E$500,5,0),IF(AND($C$4&gt;=1460,$C$4&lt;1825),VLOOKUP(DATE(YEAR('Calculation sheet'!$B50),MONTH('Calculation sheet'!$B50),1),Rates!$A$2:$F$500,6,0),VLOOKUP(DATE(YEAR('Calculation sheet'!$B50),MONTH('Calculation sheet'!$B50),1),Rates!$A$2:$G$500,7,0)))))),"")</f>
        <v/>
      </c>
      <c r="E50" s="141" t="str">
        <f>IF(AND('Calculation sheet'!$C50&lt;&gt;0,'Calculation sheet'!$D50=0%),D49,'Calculation sheet'!$D50)</f>
        <v/>
      </c>
      <c r="F50" s="141" t="str">
        <f>IF(AND('Calculation sheet'!$C50&lt;&gt;0,'Calculation sheet'!$E50=0%),E49,'Calculation sheet'!$E50)</f>
        <v/>
      </c>
      <c r="G50" s="142" t="str">
        <f>IFERROR(IF('Calculation sheet'!$F50&lt;&gt;"",$A$4*'Calculation sheet'!$C50*'Calculation sheet'!$F50/365,""),"")</f>
        <v/>
      </c>
      <c r="H50" s="143" t="str">
        <f>IFERROR(IF(Input!$B$10=Input!$I$2,VLOOKUP(DATE(YEAR('Calculation sheet'!$B50),MONTH('Calculation sheet'!$B50),1),Rates!$A$2:$C$500,3,0),IF(Input!$B$10=Input!$I$3,VLOOKUP(DATE(YEAR('Calculation sheet'!$B50),MONTH('Calculation sheet'!$B50),1),Rates!$A$2:$D$500,4,0),IF(Input!$B$10=Input!$I$4,VLOOKUP(DATE(YEAR('Calculation sheet'!$B50),MONTH('Calculation sheet'!$B50),1),Rates!$A$2:$E$500,5,0),IF(Input!$B$10=Input!$I$5,VLOOKUP(DATE(YEAR('Calculation sheet'!$B50),MONTH('Calculation sheet'!$B50),1),Rates!$A$2:$F$500,6,0),IF(Input!$B$10=Input!$I$6,VLOOKUP(DATE(YEAR('Calculation sheet'!$B50),MONTH('Calculation sheet'!$B50),1),Rates!$A$2:$G$500,7,0),""))))),"")</f>
        <v/>
      </c>
      <c r="I50" s="143" t="str">
        <f>IF(AND('Calculation sheet'!$C50&lt;&gt;0,'Calculation sheet'!$H50=0%),H49,'Calculation sheet'!$H50)</f>
        <v/>
      </c>
      <c r="J50" s="144" t="str">
        <f>IF(AND('Calculation sheet'!$C50&lt;&gt;0,'Calculation sheet'!$I50=0%),I49,'Calculation sheet'!$I50)</f>
        <v/>
      </c>
      <c r="K50" s="145" t="str">
        <f>IFERROR($A$4*'Calculation sheet'!$C50*'Calculation sheet'!$J50/365,"")</f>
        <v/>
      </c>
      <c r="L50" s="146" t="str">
        <f>IFERROR('Calculation sheet'!$K50-'Calculation sheet'!$G50,"")</f>
        <v/>
      </c>
      <c r="M50" s="55"/>
      <c r="N50" s="55"/>
    </row>
    <row r="51" spans="1:14" x14ac:dyDescent="0.25">
      <c r="A51" s="128">
        <v>45</v>
      </c>
      <c r="B51" s="131" t="str">
        <f>IFERROR(IF(DATE(YEAR(B50),MONTH(B50),1)&gt;=DATE(YEAR(Input!$E$4),MONTH(Input!$E$4),1),"",DATE(YEAR(B50),MONTH(B50)+1,1)),"")</f>
        <v/>
      </c>
      <c r="C51" s="132" t="str">
        <f>IFERROR(IF(DATE(YEAR('Calculation sheet'!$B51),MONTH('Calculation sheet'!$B51),1)=DATE(YEAR(Input!$E$4),MONTH(Input!$E$4),1),Input!$H$4,IF('Calculation sheet'!$B51&lt;&gt;"",DAY(EOMONTH('Calculation sheet'!$B51,0)),"")),"")</f>
        <v/>
      </c>
      <c r="D51" s="133" t="str">
        <f>IFERROR(IF(AND($C$4&gt;0,$C$4&lt;365),VLOOKUP(DATE(YEAR('Calculation sheet'!$B51),MONTH('Calculation sheet'!$B51),1),Rates!$A$2:$B$500,2,0),IF(AND($C$4&gt;=365,$C$4&lt;730),VLOOKUP(DATE(YEAR('Calculation sheet'!$B51),MONTH('Calculation sheet'!$B51),1),Rates!$A$2:$C$500,3,0),IF(AND($C$4&gt;=730,$C$4&lt;1095),VLOOKUP(DATE(YEAR('Calculation sheet'!$B51),MONTH('Calculation sheet'!$B51),1),Rates!$A$2:$D$500,4,0),IF(AND($C$4&gt;=1095,$C$4&lt;1460),VLOOKUP(DATE(YEAR('Calculation sheet'!$B51),MONTH('Calculation sheet'!$B51),1),Rates!$A$2:$E$500,5,0),IF(AND($C$4&gt;=1460,$C$4&lt;1825),VLOOKUP(DATE(YEAR('Calculation sheet'!$B51),MONTH('Calculation sheet'!$B51),1),Rates!$A$2:$F$500,6,0),VLOOKUP(DATE(YEAR('Calculation sheet'!$B51),MONTH('Calculation sheet'!$B51),1),Rates!$A$2:$G$500,7,0)))))),"")</f>
        <v/>
      </c>
      <c r="E51" s="133" t="str">
        <f>IF(AND('Calculation sheet'!$C51&lt;&gt;0,'Calculation sheet'!$D51=0%),D50,'Calculation sheet'!$D51)</f>
        <v/>
      </c>
      <c r="F51" s="133" t="str">
        <f>IF(AND('Calculation sheet'!$C51&lt;&gt;0,'Calculation sheet'!$E51=0%),E50,'Calculation sheet'!$E51)</f>
        <v/>
      </c>
      <c r="G51" s="134" t="str">
        <f>IFERROR(IF('Calculation sheet'!$F51&lt;&gt;"",$A$4*'Calculation sheet'!$C51*'Calculation sheet'!$F51/365,""),"")</f>
        <v/>
      </c>
      <c r="H51" s="135" t="str">
        <f>IFERROR(IF(Input!$B$10=Input!$I$2,VLOOKUP(DATE(YEAR('Calculation sheet'!$B51),MONTH('Calculation sheet'!$B51),1),Rates!$A$2:$C$500,3,0),IF(Input!$B$10=Input!$I$3,VLOOKUP(DATE(YEAR('Calculation sheet'!$B51),MONTH('Calculation sheet'!$B51),1),Rates!$A$2:$D$500,4,0),IF(Input!$B$10=Input!$I$4,VLOOKUP(DATE(YEAR('Calculation sheet'!$B51),MONTH('Calculation sheet'!$B51),1),Rates!$A$2:$E$500,5,0),IF(Input!$B$10=Input!$I$5,VLOOKUP(DATE(YEAR('Calculation sheet'!$B51),MONTH('Calculation sheet'!$B51),1),Rates!$A$2:$F$500,6,0),IF(Input!$B$10=Input!$I$6,VLOOKUP(DATE(YEAR('Calculation sheet'!$B51),MONTH('Calculation sheet'!$B51),1),Rates!$A$2:$G$500,7,0),""))))),"")</f>
        <v/>
      </c>
      <c r="I51" s="135" t="str">
        <f>IF(AND('Calculation sheet'!$C51&lt;&gt;0,'Calculation sheet'!$H51=0%),H50,'Calculation sheet'!$H51)</f>
        <v/>
      </c>
      <c r="J51" s="136" t="str">
        <f>IF(AND('Calculation sheet'!$C51&lt;&gt;0,'Calculation sheet'!$I51=0%),I50,'Calculation sheet'!$I51)</f>
        <v/>
      </c>
      <c r="K51" s="137" t="str">
        <f>IFERROR($A$4*'Calculation sheet'!$C51*'Calculation sheet'!$J51/365,"")</f>
        <v/>
      </c>
      <c r="L51" s="138" t="str">
        <f>IFERROR('Calculation sheet'!$K51-'Calculation sheet'!$G51,"")</f>
        <v/>
      </c>
      <c r="M51" s="55"/>
      <c r="N51" s="55"/>
    </row>
    <row r="52" spans="1:14" x14ac:dyDescent="0.25">
      <c r="A52" s="129">
        <v>46</v>
      </c>
      <c r="B52" s="139" t="str">
        <f>IFERROR(IF(DATE(YEAR(B51),MONTH(B51),1)&gt;=DATE(YEAR(Input!$E$4),MONTH(Input!$E$4),1),"",DATE(YEAR(B51),MONTH(B51)+1,1)),"")</f>
        <v/>
      </c>
      <c r="C52" s="140" t="str">
        <f>IFERROR(IF(DATE(YEAR('Calculation sheet'!$B52),MONTH('Calculation sheet'!$B52),1)=DATE(YEAR(Input!$E$4),MONTH(Input!$E$4),1),Input!$H$4,IF('Calculation sheet'!$B52&lt;&gt;"",DAY(EOMONTH('Calculation sheet'!$B52,0)),"")),"")</f>
        <v/>
      </c>
      <c r="D52" s="141" t="str">
        <f>IFERROR(IF(AND($C$4&gt;0,$C$4&lt;365),VLOOKUP(DATE(YEAR('Calculation sheet'!$B52),MONTH('Calculation sheet'!$B52),1),Rates!$A$2:$B$500,2,0),IF(AND($C$4&gt;=365,$C$4&lt;730),VLOOKUP(DATE(YEAR('Calculation sheet'!$B52),MONTH('Calculation sheet'!$B52),1),Rates!$A$2:$C$500,3,0),IF(AND($C$4&gt;=730,$C$4&lt;1095),VLOOKUP(DATE(YEAR('Calculation sheet'!$B52),MONTH('Calculation sheet'!$B52),1),Rates!$A$2:$D$500,4,0),IF(AND($C$4&gt;=1095,$C$4&lt;1460),VLOOKUP(DATE(YEAR('Calculation sheet'!$B52),MONTH('Calculation sheet'!$B52),1),Rates!$A$2:$E$500,5,0),IF(AND($C$4&gt;=1460,$C$4&lt;1825),VLOOKUP(DATE(YEAR('Calculation sheet'!$B52),MONTH('Calculation sheet'!$B52),1),Rates!$A$2:$F$500,6,0),VLOOKUP(DATE(YEAR('Calculation sheet'!$B52),MONTH('Calculation sheet'!$B52),1),Rates!$A$2:$G$500,7,0)))))),"")</f>
        <v/>
      </c>
      <c r="E52" s="141" t="str">
        <f>IF(AND('Calculation sheet'!$C52&lt;&gt;0,'Calculation sheet'!$D52=0%),D51,'Calculation sheet'!$D52)</f>
        <v/>
      </c>
      <c r="F52" s="141" t="str">
        <f>IF(AND('Calculation sheet'!$C52&lt;&gt;0,'Calculation sheet'!$E52=0%),E51,'Calculation sheet'!$E52)</f>
        <v/>
      </c>
      <c r="G52" s="142" t="str">
        <f>IFERROR(IF('Calculation sheet'!$F52&lt;&gt;"",$A$4*'Calculation sheet'!$C52*'Calculation sheet'!$F52/365,""),"")</f>
        <v/>
      </c>
      <c r="H52" s="143" t="str">
        <f>IFERROR(IF(Input!$B$10=Input!$I$2,VLOOKUP(DATE(YEAR('Calculation sheet'!$B52),MONTH('Calculation sheet'!$B52),1),Rates!$A$2:$C$500,3,0),IF(Input!$B$10=Input!$I$3,VLOOKUP(DATE(YEAR('Calculation sheet'!$B52),MONTH('Calculation sheet'!$B52),1),Rates!$A$2:$D$500,4,0),IF(Input!$B$10=Input!$I$4,VLOOKUP(DATE(YEAR('Calculation sheet'!$B52),MONTH('Calculation sheet'!$B52),1),Rates!$A$2:$E$500,5,0),IF(Input!$B$10=Input!$I$5,VLOOKUP(DATE(YEAR('Calculation sheet'!$B52),MONTH('Calculation sheet'!$B52),1),Rates!$A$2:$F$500,6,0),IF(Input!$B$10=Input!$I$6,VLOOKUP(DATE(YEAR('Calculation sheet'!$B52),MONTH('Calculation sheet'!$B52),1),Rates!$A$2:$G$500,7,0),""))))),"")</f>
        <v/>
      </c>
      <c r="I52" s="143" t="str">
        <f>IF(AND('Calculation sheet'!$C52&lt;&gt;0,'Calculation sheet'!$H52=0%),H51,'Calculation sheet'!$H52)</f>
        <v/>
      </c>
      <c r="J52" s="144" t="str">
        <f>IF(AND('Calculation sheet'!$C52&lt;&gt;0,'Calculation sheet'!$I52=0%),I51,'Calculation sheet'!$I52)</f>
        <v/>
      </c>
      <c r="K52" s="145" t="str">
        <f>IFERROR($A$4*'Calculation sheet'!$C52*'Calculation sheet'!$J52/365,"")</f>
        <v/>
      </c>
      <c r="L52" s="146" t="str">
        <f>IFERROR('Calculation sheet'!$K52-'Calculation sheet'!$G52,"")</f>
        <v/>
      </c>
      <c r="M52" s="55"/>
      <c r="N52" s="55"/>
    </row>
    <row r="53" spans="1:14" x14ac:dyDescent="0.25">
      <c r="A53" s="128">
        <v>47</v>
      </c>
      <c r="B53" s="131" t="str">
        <f>IFERROR(IF(DATE(YEAR(B52),MONTH(B52),1)&gt;=DATE(YEAR(Input!$E$4),MONTH(Input!$E$4),1),"",DATE(YEAR(B52),MONTH(B52)+1,1)),"")</f>
        <v/>
      </c>
      <c r="C53" s="132" t="str">
        <f>IFERROR(IF(DATE(YEAR('Calculation sheet'!$B53),MONTH('Calculation sheet'!$B53),1)=DATE(YEAR(Input!$E$4),MONTH(Input!$E$4),1),Input!$H$4,IF('Calculation sheet'!$B53&lt;&gt;"",DAY(EOMONTH('Calculation sheet'!$B53,0)),"")),"")</f>
        <v/>
      </c>
      <c r="D53" s="133" t="str">
        <f>IFERROR(IF(AND($C$4&gt;0,$C$4&lt;365),VLOOKUP(DATE(YEAR('Calculation sheet'!$B53),MONTH('Calculation sheet'!$B53),1),Rates!$A$2:$B$500,2,0),IF(AND($C$4&gt;=365,$C$4&lt;730),VLOOKUP(DATE(YEAR('Calculation sheet'!$B53),MONTH('Calculation sheet'!$B53),1),Rates!$A$2:$C$500,3,0),IF(AND($C$4&gt;=730,$C$4&lt;1095),VLOOKUP(DATE(YEAR('Calculation sheet'!$B53),MONTH('Calculation sheet'!$B53),1),Rates!$A$2:$D$500,4,0),IF(AND($C$4&gt;=1095,$C$4&lt;1460),VLOOKUP(DATE(YEAR('Calculation sheet'!$B53),MONTH('Calculation sheet'!$B53),1),Rates!$A$2:$E$500,5,0),IF(AND($C$4&gt;=1460,$C$4&lt;1825),VLOOKUP(DATE(YEAR('Calculation sheet'!$B53),MONTH('Calculation sheet'!$B53),1),Rates!$A$2:$F$500,6,0),VLOOKUP(DATE(YEAR('Calculation sheet'!$B53),MONTH('Calculation sheet'!$B53),1),Rates!$A$2:$G$500,7,0)))))),"")</f>
        <v/>
      </c>
      <c r="E53" s="133" t="str">
        <f>IF(AND('Calculation sheet'!$C53&lt;&gt;0,'Calculation sheet'!$D53=0%),D52,'Calculation sheet'!$D53)</f>
        <v/>
      </c>
      <c r="F53" s="133" t="str">
        <f>IF(AND('Calculation sheet'!$C53&lt;&gt;0,'Calculation sheet'!$E53=0%),E52,'Calculation sheet'!$E53)</f>
        <v/>
      </c>
      <c r="G53" s="134" t="str">
        <f>IFERROR(IF('Calculation sheet'!$F53&lt;&gt;"",$A$4*'Calculation sheet'!$C53*'Calculation sheet'!$F53/365,""),"")</f>
        <v/>
      </c>
      <c r="H53" s="135" t="str">
        <f>IFERROR(IF(Input!$B$10=Input!$I$2,VLOOKUP(DATE(YEAR('Calculation sheet'!$B53),MONTH('Calculation sheet'!$B53),1),Rates!$A$2:$C$500,3,0),IF(Input!$B$10=Input!$I$3,VLOOKUP(DATE(YEAR('Calculation sheet'!$B53),MONTH('Calculation sheet'!$B53),1),Rates!$A$2:$D$500,4,0),IF(Input!$B$10=Input!$I$4,VLOOKUP(DATE(YEAR('Calculation sheet'!$B53),MONTH('Calculation sheet'!$B53),1),Rates!$A$2:$E$500,5,0),IF(Input!$B$10=Input!$I$5,VLOOKUP(DATE(YEAR('Calculation sheet'!$B53),MONTH('Calculation sheet'!$B53),1),Rates!$A$2:$F$500,6,0),IF(Input!$B$10=Input!$I$6,VLOOKUP(DATE(YEAR('Calculation sheet'!$B53),MONTH('Calculation sheet'!$B53),1),Rates!$A$2:$G$500,7,0),""))))),"")</f>
        <v/>
      </c>
      <c r="I53" s="135" t="str">
        <f>IF(AND('Calculation sheet'!$C53&lt;&gt;0,'Calculation sheet'!$H53=0%),H52,'Calculation sheet'!$H53)</f>
        <v/>
      </c>
      <c r="J53" s="136" t="str">
        <f>IF(AND('Calculation sheet'!$C53&lt;&gt;0,'Calculation sheet'!$I53=0%),I52,'Calculation sheet'!$I53)</f>
        <v/>
      </c>
      <c r="K53" s="137" t="str">
        <f>IFERROR($A$4*'Calculation sheet'!$C53*'Calculation sheet'!$J53/365,"")</f>
        <v/>
      </c>
      <c r="L53" s="138" t="str">
        <f>IFERROR('Calculation sheet'!$K53-'Calculation sheet'!$G53,"")</f>
        <v/>
      </c>
      <c r="M53" s="55"/>
      <c r="N53" s="55"/>
    </row>
    <row r="54" spans="1:14" x14ac:dyDescent="0.25">
      <c r="A54" s="129">
        <v>48</v>
      </c>
      <c r="B54" s="139" t="str">
        <f>IFERROR(IF(DATE(YEAR(B53),MONTH(B53),1)&gt;=DATE(YEAR(Input!$E$4),MONTH(Input!$E$4),1),"",DATE(YEAR(B53),MONTH(B53)+1,1)),"")</f>
        <v/>
      </c>
      <c r="C54" s="140" t="str">
        <f>IFERROR(IF(DATE(YEAR('Calculation sheet'!$B54),MONTH('Calculation sheet'!$B54),1)=DATE(YEAR(Input!$E$4),MONTH(Input!$E$4),1),Input!$H$4,IF('Calculation sheet'!$B54&lt;&gt;"",DAY(EOMONTH('Calculation sheet'!$B54,0)),"")),"")</f>
        <v/>
      </c>
      <c r="D54" s="141" t="str">
        <f>IFERROR(IF(AND($C$4&gt;0,$C$4&lt;365),VLOOKUP(DATE(YEAR('Calculation sheet'!$B54),MONTH('Calculation sheet'!$B54),1),Rates!$A$2:$B$500,2,0),IF(AND($C$4&gt;=365,$C$4&lt;730),VLOOKUP(DATE(YEAR('Calculation sheet'!$B54),MONTH('Calculation sheet'!$B54),1),Rates!$A$2:$C$500,3,0),IF(AND($C$4&gt;=730,$C$4&lt;1095),VLOOKUP(DATE(YEAR('Calculation sheet'!$B54),MONTH('Calculation sheet'!$B54),1),Rates!$A$2:$D$500,4,0),IF(AND($C$4&gt;=1095,$C$4&lt;1460),VLOOKUP(DATE(YEAR('Calculation sheet'!$B54),MONTH('Calculation sheet'!$B54),1),Rates!$A$2:$E$500,5,0),IF(AND($C$4&gt;=1460,$C$4&lt;1825),VLOOKUP(DATE(YEAR('Calculation sheet'!$B54),MONTH('Calculation sheet'!$B54),1),Rates!$A$2:$F$500,6,0),VLOOKUP(DATE(YEAR('Calculation sheet'!$B54),MONTH('Calculation sheet'!$B54),1),Rates!$A$2:$G$500,7,0)))))),"")</f>
        <v/>
      </c>
      <c r="E54" s="141" t="str">
        <f>IF(AND('Calculation sheet'!$C54&lt;&gt;0,'Calculation sheet'!$D54=0%),D53,'Calculation sheet'!$D54)</f>
        <v/>
      </c>
      <c r="F54" s="141" t="str">
        <f>IF(AND('Calculation sheet'!$C54&lt;&gt;0,'Calculation sheet'!$E54=0%),E53,'Calculation sheet'!$E54)</f>
        <v/>
      </c>
      <c r="G54" s="142" t="str">
        <f>IFERROR(IF('Calculation sheet'!$F54&lt;&gt;"",$A$4*'Calculation sheet'!$C54*'Calculation sheet'!$F54/365,""),"")</f>
        <v/>
      </c>
      <c r="H54" s="143" t="str">
        <f>IFERROR(IF(Input!$B$10=Input!$I$2,VLOOKUP(DATE(YEAR('Calculation sheet'!$B54),MONTH('Calculation sheet'!$B54),1),Rates!$A$2:$C$500,3,0),IF(Input!$B$10=Input!$I$3,VLOOKUP(DATE(YEAR('Calculation sheet'!$B54),MONTH('Calculation sheet'!$B54),1),Rates!$A$2:$D$500,4,0),IF(Input!$B$10=Input!$I$4,VLOOKUP(DATE(YEAR('Calculation sheet'!$B54),MONTH('Calculation sheet'!$B54),1),Rates!$A$2:$E$500,5,0),IF(Input!$B$10=Input!$I$5,VLOOKUP(DATE(YEAR('Calculation sheet'!$B54),MONTH('Calculation sheet'!$B54),1),Rates!$A$2:$F$500,6,0),IF(Input!$B$10=Input!$I$6,VLOOKUP(DATE(YEAR('Calculation sheet'!$B54),MONTH('Calculation sheet'!$B54),1),Rates!$A$2:$G$500,7,0),""))))),"")</f>
        <v/>
      </c>
      <c r="I54" s="143" t="str">
        <f>IF(AND('Calculation sheet'!$C54&lt;&gt;0,'Calculation sheet'!$H54=0%),H53,'Calculation sheet'!$H54)</f>
        <v/>
      </c>
      <c r="J54" s="144" t="str">
        <f>IF(AND('Calculation sheet'!$C54&lt;&gt;0,'Calculation sheet'!$I54=0%),I53,'Calculation sheet'!$I54)</f>
        <v/>
      </c>
      <c r="K54" s="145" t="str">
        <f>IFERROR($A$4*'Calculation sheet'!$C54*'Calculation sheet'!$J54/365,"")</f>
        <v/>
      </c>
      <c r="L54" s="146" t="str">
        <f>IFERROR('Calculation sheet'!$K54-'Calculation sheet'!$G54,"")</f>
        <v/>
      </c>
      <c r="M54" s="55"/>
      <c r="N54" s="55"/>
    </row>
    <row r="55" spans="1:14" x14ac:dyDescent="0.25">
      <c r="A55" s="128">
        <v>49</v>
      </c>
      <c r="B55" s="131" t="str">
        <f>IFERROR(IF(DATE(YEAR(B54),MONTH(B54),1)&gt;=DATE(YEAR(Input!$E$4),MONTH(Input!$E$4),1),"",DATE(YEAR(B54),MONTH(B54)+1,1)),"")</f>
        <v/>
      </c>
      <c r="C55" s="132" t="str">
        <f>IFERROR(IF(DATE(YEAR('Calculation sheet'!$B55),MONTH('Calculation sheet'!$B55),1)=DATE(YEAR(Input!$E$4),MONTH(Input!$E$4),1),Input!$H$4,IF('Calculation sheet'!$B55&lt;&gt;"",DAY(EOMONTH('Calculation sheet'!$B55,0)),"")),"")</f>
        <v/>
      </c>
      <c r="D55" s="133" t="str">
        <f>IFERROR(IF(AND($C$4&gt;0,$C$4&lt;365),VLOOKUP(DATE(YEAR('Calculation sheet'!$B55),MONTH('Calculation sheet'!$B55),1),Rates!$A$2:$B$500,2,0),IF(AND($C$4&gt;=365,$C$4&lt;730),VLOOKUP(DATE(YEAR('Calculation sheet'!$B55),MONTH('Calculation sheet'!$B55),1),Rates!$A$2:$C$500,3,0),IF(AND($C$4&gt;=730,$C$4&lt;1095),VLOOKUP(DATE(YEAR('Calculation sheet'!$B55),MONTH('Calculation sheet'!$B55),1),Rates!$A$2:$D$500,4,0),IF(AND($C$4&gt;=1095,$C$4&lt;1460),VLOOKUP(DATE(YEAR('Calculation sheet'!$B55),MONTH('Calculation sheet'!$B55),1),Rates!$A$2:$E$500,5,0),IF(AND($C$4&gt;=1460,$C$4&lt;1825),VLOOKUP(DATE(YEAR('Calculation sheet'!$B55),MONTH('Calculation sheet'!$B55),1),Rates!$A$2:$F$500,6,0),VLOOKUP(DATE(YEAR('Calculation sheet'!$B55),MONTH('Calculation sheet'!$B55),1),Rates!$A$2:$G$500,7,0)))))),"")</f>
        <v/>
      </c>
      <c r="E55" s="133" t="str">
        <f>IF(AND('Calculation sheet'!$C55&lt;&gt;0,'Calculation sheet'!$D55=0%),D54,'Calculation sheet'!$D55)</f>
        <v/>
      </c>
      <c r="F55" s="133" t="str">
        <f>IF(AND('Calculation sheet'!$C55&lt;&gt;0,'Calculation sheet'!$E55=0%),E54,'Calculation sheet'!$E55)</f>
        <v/>
      </c>
      <c r="G55" s="134" t="str">
        <f>IFERROR(IF('Calculation sheet'!$F55&lt;&gt;"",$A$4*'Calculation sheet'!$C55*'Calculation sheet'!$F55/365,""),"")</f>
        <v/>
      </c>
      <c r="H55" s="135" t="str">
        <f>IFERROR(IF(Input!$B$10=Input!$I$2,VLOOKUP(DATE(YEAR('Calculation sheet'!$B55),MONTH('Calculation sheet'!$B55),1),Rates!$A$2:$C$500,3,0),IF(Input!$B$10=Input!$I$3,VLOOKUP(DATE(YEAR('Calculation sheet'!$B55),MONTH('Calculation sheet'!$B55),1),Rates!$A$2:$D$500,4,0),IF(Input!$B$10=Input!$I$4,VLOOKUP(DATE(YEAR('Calculation sheet'!$B55),MONTH('Calculation sheet'!$B55),1),Rates!$A$2:$E$500,5,0),IF(Input!$B$10=Input!$I$5,VLOOKUP(DATE(YEAR('Calculation sheet'!$B55),MONTH('Calculation sheet'!$B55),1),Rates!$A$2:$F$500,6,0),IF(Input!$B$10=Input!$I$6,VLOOKUP(DATE(YEAR('Calculation sheet'!$B55),MONTH('Calculation sheet'!$B55),1),Rates!$A$2:$G$500,7,0),""))))),"")</f>
        <v/>
      </c>
      <c r="I55" s="135" t="str">
        <f>IF(AND('Calculation sheet'!$C55&lt;&gt;0,'Calculation sheet'!$H55=0%),H54,'Calculation sheet'!$H55)</f>
        <v/>
      </c>
      <c r="J55" s="136" t="str">
        <f>IF(AND('Calculation sheet'!$C55&lt;&gt;0,'Calculation sheet'!$I55=0%),I54,'Calculation sheet'!$I55)</f>
        <v/>
      </c>
      <c r="K55" s="137" t="str">
        <f>IFERROR($A$4*'Calculation sheet'!$C55*'Calculation sheet'!$J55/365,"")</f>
        <v/>
      </c>
      <c r="L55" s="138" t="str">
        <f>IFERROR('Calculation sheet'!$K55-'Calculation sheet'!$G55,"")</f>
        <v/>
      </c>
      <c r="M55" s="55"/>
      <c r="N55" s="55"/>
    </row>
    <row r="56" spans="1:14" x14ac:dyDescent="0.25">
      <c r="A56" s="129">
        <v>50</v>
      </c>
      <c r="B56" s="139" t="str">
        <f>IFERROR(IF(DATE(YEAR(B55),MONTH(B55),1)&gt;=DATE(YEAR(Input!$E$4),MONTH(Input!$E$4),1),"",DATE(YEAR(B55),MONTH(B55)+1,1)),"")</f>
        <v/>
      </c>
      <c r="C56" s="140" t="str">
        <f>IFERROR(IF(DATE(YEAR('Calculation sheet'!$B56),MONTH('Calculation sheet'!$B56),1)=DATE(YEAR(Input!$E$4),MONTH(Input!$E$4),1),Input!$H$4,IF('Calculation sheet'!$B56&lt;&gt;"",DAY(EOMONTH('Calculation sheet'!$B56,0)),"")),"")</f>
        <v/>
      </c>
      <c r="D56" s="141" t="str">
        <f>IFERROR(IF(AND($C$4&gt;0,$C$4&lt;365),VLOOKUP(DATE(YEAR('Calculation sheet'!$B56),MONTH('Calculation sheet'!$B56),1),Rates!$A$2:$B$500,2,0),IF(AND($C$4&gt;=365,$C$4&lt;730),VLOOKUP(DATE(YEAR('Calculation sheet'!$B56),MONTH('Calculation sheet'!$B56),1),Rates!$A$2:$C$500,3,0),IF(AND($C$4&gt;=730,$C$4&lt;1095),VLOOKUP(DATE(YEAR('Calculation sheet'!$B56),MONTH('Calculation sheet'!$B56),1),Rates!$A$2:$D$500,4,0),IF(AND($C$4&gt;=1095,$C$4&lt;1460),VLOOKUP(DATE(YEAR('Calculation sheet'!$B56),MONTH('Calculation sheet'!$B56),1),Rates!$A$2:$E$500,5,0),IF(AND($C$4&gt;=1460,$C$4&lt;1825),VLOOKUP(DATE(YEAR('Calculation sheet'!$B56),MONTH('Calculation sheet'!$B56),1),Rates!$A$2:$F$500,6,0),VLOOKUP(DATE(YEAR('Calculation sheet'!$B56),MONTH('Calculation sheet'!$B56),1),Rates!$A$2:$G$500,7,0)))))),"")</f>
        <v/>
      </c>
      <c r="E56" s="141" t="str">
        <f>IF(AND('Calculation sheet'!$C56&lt;&gt;0,'Calculation sheet'!$D56=0%),D55,'Calculation sheet'!$D56)</f>
        <v/>
      </c>
      <c r="F56" s="141" t="str">
        <f>IF(AND('Calculation sheet'!$C56&lt;&gt;0,'Calculation sheet'!$E56=0%),E55,'Calculation sheet'!$E56)</f>
        <v/>
      </c>
      <c r="G56" s="142" t="str">
        <f>IFERROR(IF('Calculation sheet'!$F56&lt;&gt;"",$A$4*'Calculation sheet'!$C56*'Calculation sheet'!$F56/365,""),"")</f>
        <v/>
      </c>
      <c r="H56" s="143" t="str">
        <f>IFERROR(IF(Input!$B$10=Input!$I$2,VLOOKUP(DATE(YEAR('Calculation sheet'!$B56),MONTH('Calculation sheet'!$B56),1),Rates!$A$2:$C$500,3,0),IF(Input!$B$10=Input!$I$3,VLOOKUP(DATE(YEAR('Calculation sheet'!$B56),MONTH('Calculation sheet'!$B56),1),Rates!$A$2:$D$500,4,0),IF(Input!$B$10=Input!$I$4,VLOOKUP(DATE(YEAR('Calculation sheet'!$B56),MONTH('Calculation sheet'!$B56),1),Rates!$A$2:$E$500,5,0),IF(Input!$B$10=Input!$I$5,VLOOKUP(DATE(YEAR('Calculation sheet'!$B56),MONTH('Calculation sheet'!$B56),1),Rates!$A$2:$F$500,6,0),IF(Input!$B$10=Input!$I$6,VLOOKUP(DATE(YEAR('Calculation sheet'!$B56),MONTH('Calculation sheet'!$B56),1),Rates!$A$2:$G$500,7,0),""))))),"")</f>
        <v/>
      </c>
      <c r="I56" s="143" t="str">
        <f>IF(AND('Calculation sheet'!$C56&lt;&gt;0,'Calculation sheet'!$H56=0%),H55,'Calculation sheet'!$H56)</f>
        <v/>
      </c>
      <c r="J56" s="144" t="str">
        <f>IF(AND('Calculation sheet'!$C56&lt;&gt;0,'Calculation sheet'!$I56=0%),I55,'Calculation sheet'!$I56)</f>
        <v/>
      </c>
      <c r="K56" s="145" t="str">
        <f>IFERROR($A$4*'Calculation sheet'!$C56*'Calculation sheet'!$J56/365,"")</f>
        <v/>
      </c>
      <c r="L56" s="146" t="str">
        <f>IFERROR('Calculation sheet'!$K56-'Calculation sheet'!$G56,"")</f>
        <v/>
      </c>
      <c r="M56" s="55"/>
      <c r="N56" s="55"/>
    </row>
    <row r="57" spans="1:14" x14ac:dyDescent="0.25">
      <c r="A57" s="128">
        <v>51</v>
      </c>
      <c r="B57" s="131" t="str">
        <f>IFERROR(IF(DATE(YEAR(B56),MONTH(B56),1)&gt;=DATE(YEAR(Input!$E$4),MONTH(Input!$E$4),1),"",DATE(YEAR(B56),MONTH(B56)+1,1)),"")</f>
        <v/>
      </c>
      <c r="C57" s="132" t="str">
        <f>IFERROR(IF(DATE(YEAR('Calculation sheet'!$B57),MONTH('Calculation sheet'!$B57),1)=DATE(YEAR(Input!$E$4),MONTH(Input!$E$4),1),Input!$H$4,IF('Calculation sheet'!$B57&lt;&gt;"",DAY(EOMONTH('Calculation sheet'!$B57,0)),"")),"")</f>
        <v/>
      </c>
      <c r="D57" s="133" t="str">
        <f>IFERROR(IF(AND($C$4&gt;0,$C$4&lt;365),VLOOKUP(DATE(YEAR('Calculation sheet'!$B57),MONTH('Calculation sheet'!$B57),1),Rates!$A$2:$B$500,2,0),IF(AND($C$4&gt;=365,$C$4&lt;730),VLOOKUP(DATE(YEAR('Calculation sheet'!$B57),MONTH('Calculation sheet'!$B57),1),Rates!$A$2:$C$500,3,0),IF(AND($C$4&gt;=730,$C$4&lt;1095),VLOOKUP(DATE(YEAR('Calculation sheet'!$B57),MONTH('Calculation sheet'!$B57),1),Rates!$A$2:$D$500,4,0),IF(AND($C$4&gt;=1095,$C$4&lt;1460),VLOOKUP(DATE(YEAR('Calculation sheet'!$B57),MONTH('Calculation sheet'!$B57),1),Rates!$A$2:$E$500,5,0),IF(AND($C$4&gt;=1460,$C$4&lt;1825),VLOOKUP(DATE(YEAR('Calculation sheet'!$B57),MONTH('Calculation sheet'!$B57),1),Rates!$A$2:$F$500,6,0),VLOOKUP(DATE(YEAR('Calculation sheet'!$B57),MONTH('Calculation sheet'!$B57),1),Rates!$A$2:$G$500,7,0)))))),"")</f>
        <v/>
      </c>
      <c r="E57" s="133" t="str">
        <f>IF(AND('Calculation sheet'!$C57&lt;&gt;0,'Calculation sheet'!$D57=0%),D56,'Calculation sheet'!$D57)</f>
        <v/>
      </c>
      <c r="F57" s="133" t="str">
        <f>IF(AND('Calculation sheet'!$C57&lt;&gt;0,'Calculation sheet'!$E57=0%),E56,'Calculation sheet'!$E57)</f>
        <v/>
      </c>
      <c r="G57" s="134" t="str">
        <f>IFERROR(IF('Calculation sheet'!$F57&lt;&gt;"",$A$4*'Calculation sheet'!$C57*'Calculation sheet'!$F57/365,""),"")</f>
        <v/>
      </c>
      <c r="H57" s="135" t="str">
        <f>IFERROR(IF(Input!$B$10=Input!$I$2,VLOOKUP(DATE(YEAR('Calculation sheet'!$B57),MONTH('Calculation sheet'!$B57),1),Rates!$A$2:$C$500,3,0),IF(Input!$B$10=Input!$I$3,VLOOKUP(DATE(YEAR('Calculation sheet'!$B57),MONTH('Calculation sheet'!$B57),1),Rates!$A$2:$D$500,4,0),IF(Input!$B$10=Input!$I$4,VLOOKUP(DATE(YEAR('Calculation sheet'!$B57),MONTH('Calculation sheet'!$B57),1),Rates!$A$2:$E$500,5,0),IF(Input!$B$10=Input!$I$5,VLOOKUP(DATE(YEAR('Calculation sheet'!$B57),MONTH('Calculation sheet'!$B57),1),Rates!$A$2:$F$500,6,0),IF(Input!$B$10=Input!$I$6,VLOOKUP(DATE(YEAR('Calculation sheet'!$B57),MONTH('Calculation sheet'!$B57),1),Rates!$A$2:$G$500,7,0),""))))),"")</f>
        <v/>
      </c>
      <c r="I57" s="135" t="str">
        <f>IF(AND('Calculation sheet'!$C57&lt;&gt;0,'Calculation sheet'!$H57=0%),H56,'Calculation sheet'!$H57)</f>
        <v/>
      </c>
      <c r="J57" s="136" t="str">
        <f>IF(AND('Calculation sheet'!$C57&lt;&gt;0,'Calculation sheet'!$I57=0%),I56,'Calculation sheet'!$I57)</f>
        <v/>
      </c>
      <c r="K57" s="137" t="str">
        <f>IFERROR($A$4*'Calculation sheet'!$C57*'Calculation sheet'!$J57/365,"")</f>
        <v/>
      </c>
      <c r="L57" s="138" t="str">
        <f>IFERROR('Calculation sheet'!$K57-'Calculation sheet'!$G57,"")</f>
        <v/>
      </c>
      <c r="M57" s="55"/>
      <c r="N57" s="55"/>
    </row>
    <row r="58" spans="1:14" x14ac:dyDescent="0.25">
      <c r="A58" s="129">
        <v>52</v>
      </c>
      <c r="B58" s="139" t="str">
        <f>IFERROR(IF(DATE(YEAR(B57),MONTH(B57),1)&gt;=DATE(YEAR(Input!$E$4),MONTH(Input!$E$4),1),"",DATE(YEAR(B57),MONTH(B57)+1,1)),"")</f>
        <v/>
      </c>
      <c r="C58" s="140" t="str">
        <f>IFERROR(IF(DATE(YEAR('Calculation sheet'!$B58),MONTH('Calculation sheet'!$B58),1)=DATE(YEAR(Input!$E$4),MONTH(Input!$E$4),1),Input!$H$4,IF('Calculation sheet'!$B58&lt;&gt;"",DAY(EOMONTH('Calculation sheet'!$B58,0)),"")),"")</f>
        <v/>
      </c>
      <c r="D58" s="141" t="str">
        <f>IFERROR(IF(AND($C$4&gt;0,$C$4&lt;365),VLOOKUP(DATE(YEAR('Calculation sheet'!$B58),MONTH('Calculation sheet'!$B58),1),Rates!$A$2:$B$500,2,0),IF(AND($C$4&gt;=365,$C$4&lt;730),VLOOKUP(DATE(YEAR('Calculation sheet'!$B58),MONTH('Calculation sheet'!$B58),1),Rates!$A$2:$C$500,3,0),IF(AND($C$4&gt;=730,$C$4&lt;1095),VLOOKUP(DATE(YEAR('Calculation sheet'!$B58),MONTH('Calculation sheet'!$B58),1),Rates!$A$2:$D$500,4,0),IF(AND($C$4&gt;=1095,$C$4&lt;1460),VLOOKUP(DATE(YEAR('Calculation sheet'!$B58),MONTH('Calculation sheet'!$B58),1),Rates!$A$2:$E$500,5,0),IF(AND($C$4&gt;=1460,$C$4&lt;1825),VLOOKUP(DATE(YEAR('Calculation sheet'!$B58),MONTH('Calculation sheet'!$B58),1),Rates!$A$2:$F$500,6,0),VLOOKUP(DATE(YEAR('Calculation sheet'!$B58),MONTH('Calculation sheet'!$B58),1),Rates!$A$2:$G$500,7,0)))))),"")</f>
        <v/>
      </c>
      <c r="E58" s="141" t="str">
        <f>IF(AND('Calculation sheet'!$C58&lt;&gt;0,'Calculation sheet'!$D58=0%),D57,'Calculation sheet'!$D58)</f>
        <v/>
      </c>
      <c r="F58" s="141" t="str">
        <f>IF(AND('Calculation sheet'!$C58&lt;&gt;0,'Calculation sheet'!$E58=0%),E57,'Calculation sheet'!$E58)</f>
        <v/>
      </c>
      <c r="G58" s="142" t="str">
        <f>IFERROR(IF('Calculation sheet'!$F58&lt;&gt;"",$A$4*'Calculation sheet'!$C58*'Calculation sheet'!$F58/365,""),"")</f>
        <v/>
      </c>
      <c r="H58" s="143" t="str">
        <f>IFERROR(IF(Input!$B$10=Input!$I$2,VLOOKUP(DATE(YEAR('Calculation sheet'!$B58),MONTH('Calculation sheet'!$B58),1),Rates!$A$2:$C$500,3,0),IF(Input!$B$10=Input!$I$3,VLOOKUP(DATE(YEAR('Calculation sheet'!$B58),MONTH('Calculation sheet'!$B58),1),Rates!$A$2:$D$500,4,0),IF(Input!$B$10=Input!$I$4,VLOOKUP(DATE(YEAR('Calculation sheet'!$B58),MONTH('Calculation sheet'!$B58),1),Rates!$A$2:$E$500,5,0),IF(Input!$B$10=Input!$I$5,VLOOKUP(DATE(YEAR('Calculation sheet'!$B58),MONTH('Calculation sheet'!$B58),1),Rates!$A$2:$F$500,6,0),IF(Input!$B$10=Input!$I$6,VLOOKUP(DATE(YEAR('Calculation sheet'!$B58),MONTH('Calculation sheet'!$B58),1),Rates!$A$2:$G$500,7,0),""))))),"")</f>
        <v/>
      </c>
      <c r="I58" s="143" t="str">
        <f>IF(AND('Calculation sheet'!$C58&lt;&gt;0,'Calculation sheet'!$H58=0%),H57,'Calculation sheet'!$H58)</f>
        <v/>
      </c>
      <c r="J58" s="144" t="str">
        <f>IF(AND('Calculation sheet'!$C58&lt;&gt;0,'Calculation sheet'!$I58=0%),I57,'Calculation sheet'!$I58)</f>
        <v/>
      </c>
      <c r="K58" s="145" t="str">
        <f>IFERROR($A$4*'Calculation sheet'!$C58*'Calculation sheet'!$J58/365,"")</f>
        <v/>
      </c>
      <c r="L58" s="146" t="str">
        <f>IFERROR('Calculation sheet'!$K58-'Calculation sheet'!$G58,"")</f>
        <v/>
      </c>
      <c r="M58" s="55"/>
      <c r="N58" s="55"/>
    </row>
    <row r="59" spans="1:14" x14ac:dyDescent="0.25">
      <c r="A59" s="128">
        <v>53</v>
      </c>
      <c r="B59" s="131" t="str">
        <f>IFERROR(IF(DATE(YEAR(B58),MONTH(B58),1)&gt;=DATE(YEAR(Input!$E$4),MONTH(Input!$E$4),1),"",DATE(YEAR(B58),MONTH(B58)+1,1)),"")</f>
        <v/>
      </c>
      <c r="C59" s="132" t="str">
        <f>IFERROR(IF(DATE(YEAR('Calculation sheet'!$B59),MONTH('Calculation sheet'!$B59),1)=DATE(YEAR(Input!$E$4),MONTH(Input!$E$4),1),Input!$H$4,IF('Calculation sheet'!$B59&lt;&gt;"",DAY(EOMONTH('Calculation sheet'!$B59,0)),"")),"")</f>
        <v/>
      </c>
      <c r="D59" s="133" t="str">
        <f>IFERROR(IF(AND($C$4&gt;0,$C$4&lt;365),VLOOKUP(DATE(YEAR('Calculation sheet'!$B59),MONTH('Calculation sheet'!$B59),1),Rates!$A$2:$B$500,2,0),IF(AND($C$4&gt;=365,$C$4&lt;730),VLOOKUP(DATE(YEAR('Calculation sheet'!$B59),MONTH('Calculation sheet'!$B59),1),Rates!$A$2:$C$500,3,0),IF(AND($C$4&gt;=730,$C$4&lt;1095),VLOOKUP(DATE(YEAR('Calculation sheet'!$B59),MONTH('Calculation sheet'!$B59),1),Rates!$A$2:$D$500,4,0),IF(AND($C$4&gt;=1095,$C$4&lt;1460),VLOOKUP(DATE(YEAR('Calculation sheet'!$B59),MONTH('Calculation sheet'!$B59),1),Rates!$A$2:$E$500,5,0),IF(AND($C$4&gt;=1460,$C$4&lt;1825),VLOOKUP(DATE(YEAR('Calculation sheet'!$B59),MONTH('Calculation sheet'!$B59),1),Rates!$A$2:$F$500,6,0),VLOOKUP(DATE(YEAR('Calculation sheet'!$B59),MONTH('Calculation sheet'!$B59),1),Rates!$A$2:$G$500,7,0)))))),"")</f>
        <v/>
      </c>
      <c r="E59" s="133" t="str">
        <f>IF(AND('Calculation sheet'!$C59&lt;&gt;0,'Calculation sheet'!$D59=0%),D58,'Calculation sheet'!$D59)</f>
        <v/>
      </c>
      <c r="F59" s="133" t="str">
        <f>IF(AND('Calculation sheet'!$C59&lt;&gt;0,'Calculation sheet'!$E59=0%),E58,'Calculation sheet'!$E59)</f>
        <v/>
      </c>
      <c r="G59" s="134" t="str">
        <f>IFERROR(IF('Calculation sheet'!$F59&lt;&gt;"",$A$4*'Calculation sheet'!$C59*'Calculation sheet'!$F59/365,""),"")</f>
        <v/>
      </c>
      <c r="H59" s="135" t="str">
        <f>IFERROR(IF(Input!$B$10=Input!$I$2,VLOOKUP(DATE(YEAR('Calculation sheet'!$B59),MONTH('Calculation sheet'!$B59),1),Rates!$A$2:$C$500,3,0),IF(Input!$B$10=Input!$I$3,VLOOKUP(DATE(YEAR('Calculation sheet'!$B59),MONTH('Calculation sheet'!$B59),1),Rates!$A$2:$D$500,4,0),IF(Input!$B$10=Input!$I$4,VLOOKUP(DATE(YEAR('Calculation sheet'!$B59),MONTH('Calculation sheet'!$B59),1),Rates!$A$2:$E$500,5,0),IF(Input!$B$10=Input!$I$5,VLOOKUP(DATE(YEAR('Calculation sheet'!$B59),MONTH('Calculation sheet'!$B59),1),Rates!$A$2:$F$500,6,0),IF(Input!$B$10=Input!$I$6,VLOOKUP(DATE(YEAR('Calculation sheet'!$B59),MONTH('Calculation sheet'!$B59),1),Rates!$A$2:$G$500,7,0),""))))),"")</f>
        <v/>
      </c>
      <c r="I59" s="135" t="str">
        <f>IF(AND('Calculation sheet'!$C59&lt;&gt;0,'Calculation sheet'!$H59=0%),H58,'Calculation sheet'!$H59)</f>
        <v/>
      </c>
      <c r="J59" s="136" t="str">
        <f>IF(AND('Calculation sheet'!$C59&lt;&gt;0,'Calculation sheet'!$I59=0%),I58,'Calculation sheet'!$I59)</f>
        <v/>
      </c>
      <c r="K59" s="137" t="str">
        <f>IFERROR($A$4*'Calculation sheet'!$C59*'Calculation sheet'!$J59/365,"")</f>
        <v/>
      </c>
      <c r="L59" s="138" t="str">
        <f>IFERROR('Calculation sheet'!$K59-'Calculation sheet'!$G59,"")</f>
        <v/>
      </c>
      <c r="M59" s="55"/>
      <c r="N59" s="55"/>
    </row>
    <row r="60" spans="1:14" x14ac:dyDescent="0.25">
      <c r="A60" s="129">
        <v>54</v>
      </c>
      <c r="B60" s="139" t="str">
        <f>IFERROR(IF(DATE(YEAR(B59),MONTH(B59),1)&gt;=DATE(YEAR(Input!$E$4),MONTH(Input!$E$4),1),"",DATE(YEAR(B59),MONTH(B59)+1,1)),"")</f>
        <v/>
      </c>
      <c r="C60" s="140" t="str">
        <f>IFERROR(IF(DATE(YEAR('Calculation sheet'!$B60),MONTH('Calculation sheet'!$B60),1)=DATE(YEAR(Input!$E$4),MONTH(Input!$E$4),1),Input!$H$4,IF('Calculation sheet'!$B60&lt;&gt;"",DAY(EOMONTH('Calculation sheet'!$B60,0)),"")),"")</f>
        <v/>
      </c>
      <c r="D60" s="141" t="str">
        <f>IFERROR(IF(AND($C$4&gt;0,$C$4&lt;365),VLOOKUP(DATE(YEAR('Calculation sheet'!$B60),MONTH('Calculation sheet'!$B60),1),Rates!$A$2:$B$500,2,0),IF(AND($C$4&gt;=365,$C$4&lt;730),VLOOKUP(DATE(YEAR('Calculation sheet'!$B60),MONTH('Calculation sheet'!$B60),1),Rates!$A$2:$C$500,3,0),IF(AND($C$4&gt;=730,$C$4&lt;1095),VLOOKUP(DATE(YEAR('Calculation sheet'!$B60),MONTH('Calculation sheet'!$B60),1),Rates!$A$2:$D$500,4,0),IF(AND($C$4&gt;=1095,$C$4&lt;1460),VLOOKUP(DATE(YEAR('Calculation sheet'!$B60),MONTH('Calculation sheet'!$B60),1),Rates!$A$2:$E$500,5,0),IF(AND($C$4&gt;=1460,$C$4&lt;1825),VLOOKUP(DATE(YEAR('Calculation sheet'!$B60),MONTH('Calculation sheet'!$B60),1),Rates!$A$2:$F$500,6,0),VLOOKUP(DATE(YEAR('Calculation sheet'!$B60),MONTH('Calculation sheet'!$B60),1),Rates!$A$2:$G$500,7,0)))))),"")</f>
        <v/>
      </c>
      <c r="E60" s="141" t="str">
        <f>IF(AND('Calculation sheet'!$C60&lt;&gt;0,'Calculation sheet'!$D60=0%),D59,'Calculation sheet'!$D60)</f>
        <v/>
      </c>
      <c r="F60" s="141" t="str">
        <f>IF(AND('Calculation sheet'!$C60&lt;&gt;0,'Calculation sheet'!$E60=0%),E59,'Calculation sheet'!$E60)</f>
        <v/>
      </c>
      <c r="G60" s="142" t="str">
        <f>IFERROR(IF('Calculation sheet'!$F60&lt;&gt;"",$A$4*'Calculation sheet'!$C60*'Calculation sheet'!$F60/365,""),"")</f>
        <v/>
      </c>
      <c r="H60" s="143" t="str">
        <f>IFERROR(IF(Input!$B$10=Input!$I$2,VLOOKUP(DATE(YEAR('Calculation sheet'!$B60),MONTH('Calculation sheet'!$B60),1),Rates!$A$2:$C$500,3,0),IF(Input!$B$10=Input!$I$3,VLOOKUP(DATE(YEAR('Calculation sheet'!$B60),MONTH('Calculation sheet'!$B60),1),Rates!$A$2:$D$500,4,0),IF(Input!$B$10=Input!$I$4,VLOOKUP(DATE(YEAR('Calculation sheet'!$B60),MONTH('Calculation sheet'!$B60),1),Rates!$A$2:$E$500,5,0),IF(Input!$B$10=Input!$I$5,VLOOKUP(DATE(YEAR('Calculation sheet'!$B60),MONTH('Calculation sheet'!$B60),1),Rates!$A$2:$F$500,6,0),IF(Input!$B$10=Input!$I$6,VLOOKUP(DATE(YEAR('Calculation sheet'!$B60),MONTH('Calculation sheet'!$B60),1),Rates!$A$2:$G$500,7,0),""))))),"")</f>
        <v/>
      </c>
      <c r="I60" s="143" t="str">
        <f>IF(AND('Calculation sheet'!$C60&lt;&gt;0,'Calculation sheet'!$H60=0%),H59,'Calculation sheet'!$H60)</f>
        <v/>
      </c>
      <c r="J60" s="144" t="str">
        <f>IF(AND('Calculation sheet'!$C60&lt;&gt;0,'Calculation sheet'!$I60=0%),I59,'Calculation sheet'!$I60)</f>
        <v/>
      </c>
      <c r="K60" s="145" t="str">
        <f>IFERROR($A$4*'Calculation sheet'!$C60*'Calculation sheet'!$J60/365,"")</f>
        <v/>
      </c>
      <c r="L60" s="146" t="str">
        <f>IFERROR('Calculation sheet'!$K60-'Calculation sheet'!$G60,"")</f>
        <v/>
      </c>
      <c r="M60" s="55"/>
      <c r="N60" s="55"/>
    </row>
    <row r="61" spans="1:14" x14ac:dyDescent="0.25">
      <c r="A61" s="128">
        <v>55</v>
      </c>
      <c r="B61" s="131" t="str">
        <f>IFERROR(IF(DATE(YEAR(B60),MONTH(B60),1)&gt;=DATE(YEAR(Input!$E$4),MONTH(Input!$E$4),1),"",DATE(YEAR(B60),MONTH(B60)+1,1)),"")</f>
        <v/>
      </c>
      <c r="C61" s="132" t="str">
        <f>IFERROR(IF(DATE(YEAR('Calculation sheet'!$B61),MONTH('Calculation sheet'!$B61),1)=DATE(YEAR(Input!$E$4),MONTH(Input!$E$4),1),Input!$H$4,IF('Calculation sheet'!$B61&lt;&gt;"",DAY(EOMONTH('Calculation sheet'!$B61,0)),"")),"")</f>
        <v/>
      </c>
      <c r="D61" s="133" t="str">
        <f>IFERROR(IF(AND($C$4&gt;0,$C$4&lt;365),VLOOKUP(DATE(YEAR('Calculation sheet'!$B61),MONTH('Calculation sheet'!$B61),1),Rates!$A$2:$B$500,2,0),IF(AND($C$4&gt;=365,$C$4&lt;730),VLOOKUP(DATE(YEAR('Calculation sheet'!$B61),MONTH('Calculation sheet'!$B61),1),Rates!$A$2:$C$500,3,0),IF(AND($C$4&gt;=730,$C$4&lt;1095),VLOOKUP(DATE(YEAR('Calculation sheet'!$B61),MONTH('Calculation sheet'!$B61),1),Rates!$A$2:$D$500,4,0),IF(AND($C$4&gt;=1095,$C$4&lt;1460),VLOOKUP(DATE(YEAR('Calculation sheet'!$B61),MONTH('Calculation sheet'!$B61),1),Rates!$A$2:$E$500,5,0),IF(AND($C$4&gt;=1460,$C$4&lt;1825),VLOOKUP(DATE(YEAR('Calculation sheet'!$B61),MONTH('Calculation sheet'!$B61),1),Rates!$A$2:$F$500,6,0),VLOOKUP(DATE(YEAR('Calculation sheet'!$B61),MONTH('Calculation sheet'!$B61),1),Rates!$A$2:$G$500,7,0)))))),"")</f>
        <v/>
      </c>
      <c r="E61" s="133" t="str">
        <f>IF(AND('Calculation sheet'!$C61&lt;&gt;0,'Calculation sheet'!$D61=0%),D60,'Calculation sheet'!$D61)</f>
        <v/>
      </c>
      <c r="F61" s="133" t="str">
        <f>IF(AND('Calculation sheet'!$C61&lt;&gt;0,'Calculation sheet'!$E61=0%),E60,'Calculation sheet'!$E61)</f>
        <v/>
      </c>
      <c r="G61" s="134" t="str">
        <f>IFERROR(IF('Calculation sheet'!$F61&lt;&gt;"",$A$4*'Calculation sheet'!$C61*'Calculation sheet'!$F61/365,""),"")</f>
        <v/>
      </c>
      <c r="H61" s="135" t="str">
        <f>IFERROR(IF(Input!$B$10=Input!$I$2,VLOOKUP(DATE(YEAR('Calculation sheet'!$B61),MONTH('Calculation sheet'!$B61),1),Rates!$A$2:$C$500,3,0),IF(Input!$B$10=Input!$I$3,VLOOKUP(DATE(YEAR('Calculation sheet'!$B61),MONTH('Calculation sheet'!$B61),1),Rates!$A$2:$D$500,4,0),IF(Input!$B$10=Input!$I$4,VLOOKUP(DATE(YEAR('Calculation sheet'!$B61),MONTH('Calculation sheet'!$B61),1),Rates!$A$2:$E$500,5,0),IF(Input!$B$10=Input!$I$5,VLOOKUP(DATE(YEAR('Calculation sheet'!$B61),MONTH('Calculation sheet'!$B61),1),Rates!$A$2:$F$500,6,0),IF(Input!$B$10=Input!$I$6,VLOOKUP(DATE(YEAR('Calculation sheet'!$B61),MONTH('Calculation sheet'!$B61),1),Rates!$A$2:$G$500,7,0),""))))),"")</f>
        <v/>
      </c>
      <c r="I61" s="135" t="str">
        <f>IF(AND('Calculation sheet'!$C61&lt;&gt;0,'Calculation sheet'!$H61=0%),H60,'Calculation sheet'!$H61)</f>
        <v/>
      </c>
      <c r="J61" s="136" t="str">
        <f>IF(AND('Calculation sheet'!$C61&lt;&gt;0,'Calculation sheet'!$I61=0%),I60,'Calculation sheet'!$I61)</f>
        <v/>
      </c>
      <c r="K61" s="137" t="str">
        <f>IFERROR($A$4*'Calculation sheet'!$C61*'Calculation sheet'!$J61/365,"")</f>
        <v/>
      </c>
      <c r="L61" s="138" t="str">
        <f>IFERROR('Calculation sheet'!$K61-'Calculation sheet'!$G61,"")</f>
        <v/>
      </c>
      <c r="M61" s="55"/>
      <c r="N61" s="55"/>
    </row>
    <row r="62" spans="1:14" x14ac:dyDescent="0.25">
      <c r="A62" s="129">
        <v>56</v>
      </c>
      <c r="B62" s="139" t="str">
        <f>IFERROR(IF(DATE(YEAR(B61),MONTH(B61),1)&gt;=DATE(YEAR(Input!$E$4),MONTH(Input!$E$4),1),"",DATE(YEAR(B61),MONTH(B61)+1,1)),"")</f>
        <v/>
      </c>
      <c r="C62" s="140" t="str">
        <f>IFERROR(IF(DATE(YEAR('Calculation sheet'!$B62),MONTH('Calculation sheet'!$B62),1)=DATE(YEAR(Input!$E$4),MONTH(Input!$E$4),1),Input!$H$4,IF('Calculation sheet'!$B62&lt;&gt;"",DAY(EOMONTH('Calculation sheet'!$B62,0)),"")),"")</f>
        <v/>
      </c>
      <c r="D62" s="141" t="str">
        <f>IFERROR(IF(AND($C$4&gt;0,$C$4&lt;365),VLOOKUP(DATE(YEAR('Calculation sheet'!$B62),MONTH('Calculation sheet'!$B62),1),Rates!$A$2:$B$500,2,0),IF(AND($C$4&gt;=365,$C$4&lt;730),VLOOKUP(DATE(YEAR('Calculation sheet'!$B62),MONTH('Calculation sheet'!$B62),1),Rates!$A$2:$C$500,3,0),IF(AND($C$4&gt;=730,$C$4&lt;1095),VLOOKUP(DATE(YEAR('Calculation sheet'!$B62),MONTH('Calculation sheet'!$B62),1),Rates!$A$2:$D$500,4,0),IF(AND($C$4&gt;=1095,$C$4&lt;1460),VLOOKUP(DATE(YEAR('Calculation sheet'!$B62),MONTH('Calculation sheet'!$B62),1),Rates!$A$2:$E$500,5,0),IF(AND($C$4&gt;=1460,$C$4&lt;1825),VLOOKUP(DATE(YEAR('Calculation sheet'!$B62),MONTH('Calculation sheet'!$B62),1),Rates!$A$2:$F$500,6,0),VLOOKUP(DATE(YEAR('Calculation sheet'!$B62),MONTH('Calculation sheet'!$B62),1),Rates!$A$2:$G$500,7,0)))))),"")</f>
        <v/>
      </c>
      <c r="E62" s="141" t="str">
        <f>IF(AND('Calculation sheet'!$C62&lt;&gt;0,'Calculation sheet'!$D62=0%),D61,'Calculation sheet'!$D62)</f>
        <v/>
      </c>
      <c r="F62" s="141" t="str">
        <f>IF(AND('Calculation sheet'!$C62&lt;&gt;0,'Calculation sheet'!$E62=0%),E61,'Calculation sheet'!$E62)</f>
        <v/>
      </c>
      <c r="G62" s="142" t="str">
        <f>IFERROR(IF('Calculation sheet'!$F62&lt;&gt;"",$A$4*'Calculation sheet'!$C62*'Calculation sheet'!$F62/365,""),"")</f>
        <v/>
      </c>
      <c r="H62" s="143" t="str">
        <f>IFERROR(IF(Input!$B$10=Input!$I$2,VLOOKUP(DATE(YEAR('Calculation sheet'!$B62),MONTH('Calculation sheet'!$B62),1),Rates!$A$2:$C$500,3,0),IF(Input!$B$10=Input!$I$3,VLOOKUP(DATE(YEAR('Calculation sheet'!$B62),MONTH('Calculation sheet'!$B62),1),Rates!$A$2:$D$500,4,0),IF(Input!$B$10=Input!$I$4,VLOOKUP(DATE(YEAR('Calculation sheet'!$B62),MONTH('Calculation sheet'!$B62),1),Rates!$A$2:$E$500,5,0),IF(Input!$B$10=Input!$I$5,VLOOKUP(DATE(YEAR('Calculation sheet'!$B62),MONTH('Calculation sheet'!$B62),1),Rates!$A$2:$F$500,6,0),IF(Input!$B$10=Input!$I$6,VLOOKUP(DATE(YEAR('Calculation sheet'!$B62),MONTH('Calculation sheet'!$B62),1),Rates!$A$2:$G$500,7,0),""))))),"")</f>
        <v/>
      </c>
      <c r="I62" s="143" t="str">
        <f>IF(AND('Calculation sheet'!$C62&lt;&gt;0,'Calculation sheet'!$H62=0%),H61,'Calculation sheet'!$H62)</f>
        <v/>
      </c>
      <c r="J62" s="144" t="str">
        <f>IF(AND('Calculation sheet'!$C62&lt;&gt;0,'Calculation sheet'!$I62=0%),I61,'Calculation sheet'!$I62)</f>
        <v/>
      </c>
      <c r="K62" s="145" t="str">
        <f>IFERROR($A$4*'Calculation sheet'!$C62*'Calculation sheet'!$J62/365,"")</f>
        <v/>
      </c>
      <c r="L62" s="146" t="str">
        <f>IFERROR('Calculation sheet'!$K62-'Calculation sheet'!$G62,"")</f>
        <v/>
      </c>
      <c r="M62" s="55"/>
      <c r="N62" s="55"/>
    </row>
    <row r="63" spans="1:14" x14ac:dyDescent="0.25">
      <c r="A63" s="128">
        <v>57</v>
      </c>
      <c r="B63" s="131" t="str">
        <f>IFERROR(IF(DATE(YEAR(B62),MONTH(B62),1)&gt;=DATE(YEAR(Input!$E$4),MONTH(Input!$E$4),1),"",DATE(YEAR(B62),MONTH(B62)+1,1)),"")</f>
        <v/>
      </c>
      <c r="C63" s="132" t="str">
        <f>IFERROR(IF(DATE(YEAR('Calculation sheet'!$B63),MONTH('Calculation sheet'!$B63),1)=DATE(YEAR(Input!$E$4),MONTH(Input!$E$4),1),Input!$H$4,IF('Calculation sheet'!$B63&lt;&gt;"",DAY(EOMONTH('Calculation sheet'!$B63,0)),"")),"")</f>
        <v/>
      </c>
      <c r="D63" s="133" t="str">
        <f>IFERROR(IF(AND($C$4&gt;0,$C$4&lt;365),VLOOKUP(DATE(YEAR('Calculation sheet'!$B63),MONTH('Calculation sheet'!$B63),1),Rates!$A$2:$B$500,2,0),IF(AND($C$4&gt;=365,$C$4&lt;730),VLOOKUP(DATE(YEAR('Calculation sheet'!$B63),MONTH('Calculation sheet'!$B63),1),Rates!$A$2:$C$500,3,0),IF(AND($C$4&gt;=730,$C$4&lt;1095),VLOOKUP(DATE(YEAR('Calculation sheet'!$B63),MONTH('Calculation sheet'!$B63),1),Rates!$A$2:$D$500,4,0),IF(AND($C$4&gt;=1095,$C$4&lt;1460),VLOOKUP(DATE(YEAR('Calculation sheet'!$B63),MONTH('Calculation sheet'!$B63),1),Rates!$A$2:$E$500,5,0),IF(AND($C$4&gt;=1460,$C$4&lt;1825),VLOOKUP(DATE(YEAR('Calculation sheet'!$B63),MONTH('Calculation sheet'!$B63),1),Rates!$A$2:$F$500,6,0),VLOOKUP(DATE(YEAR('Calculation sheet'!$B63),MONTH('Calculation sheet'!$B63),1),Rates!$A$2:$G$500,7,0)))))),"")</f>
        <v/>
      </c>
      <c r="E63" s="133" t="str">
        <f>IF(AND('Calculation sheet'!$C63&lt;&gt;0,'Calculation sheet'!$D63=0%),D62,'Calculation sheet'!$D63)</f>
        <v/>
      </c>
      <c r="F63" s="133" t="str">
        <f>IF(AND('Calculation sheet'!$C63&lt;&gt;0,'Calculation sheet'!$E63=0%),E62,'Calculation sheet'!$E63)</f>
        <v/>
      </c>
      <c r="G63" s="134" t="str">
        <f>IFERROR(IF('Calculation sheet'!$F63&lt;&gt;"",$A$4*'Calculation sheet'!$C63*'Calculation sheet'!$F63/365,""),"")</f>
        <v/>
      </c>
      <c r="H63" s="135" t="str">
        <f>IFERROR(IF(Input!$B$10=Input!$I$2,VLOOKUP(DATE(YEAR('Calculation sheet'!$B63),MONTH('Calculation sheet'!$B63),1),Rates!$A$2:$C$500,3,0),IF(Input!$B$10=Input!$I$3,VLOOKUP(DATE(YEAR('Calculation sheet'!$B63),MONTH('Calculation sheet'!$B63),1),Rates!$A$2:$D$500,4,0),IF(Input!$B$10=Input!$I$4,VLOOKUP(DATE(YEAR('Calculation sheet'!$B63),MONTH('Calculation sheet'!$B63),1),Rates!$A$2:$E$500,5,0),IF(Input!$B$10=Input!$I$5,VLOOKUP(DATE(YEAR('Calculation sheet'!$B63),MONTH('Calculation sheet'!$B63),1),Rates!$A$2:$F$500,6,0),IF(Input!$B$10=Input!$I$6,VLOOKUP(DATE(YEAR('Calculation sheet'!$B63),MONTH('Calculation sheet'!$B63),1),Rates!$A$2:$G$500,7,0),""))))),"")</f>
        <v/>
      </c>
      <c r="I63" s="135" t="str">
        <f>IF(AND('Calculation sheet'!$C63&lt;&gt;0,'Calculation sheet'!$H63=0%),H62,'Calculation sheet'!$H63)</f>
        <v/>
      </c>
      <c r="J63" s="136" t="str">
        <f>IF(AND('Calculation sheet'!$C63&lt;&gt;0,'Calculation sheet'!$I63=0%),I62,'Calculation sheet'!$I63)</f>
        <v/>
      </c>
      <c r="K63" s="137" t="str">
        <f>IFERROR($A$4*'Calculation sheet'!$C63*'Calculation sheet'!$J63/365,"")</f>
        <v/>
      </c>
      <c r="L63" s="138" t="str">
        <f>IFERROR('Calculation sheet'!$K63-'Calculation sheet'!$G63,"")</f>
        <v/>
      </c>
      <c r="M63" s="55"/>
      <c r="N63" s="55"/>
    </row>
    <row r="64" spans="1:14" x14ac:dyDescent="0.25">
      <c r="A64" s="129">
        <v>58</v>
      </c>
      <c r="B64" s="139" t="str">
        <f>IFERROR(IF(DATE(YEAR(B63),MONTH(B63),1)&gt;=DATE(YEAR(Input!$E$4),MONTH(Input!$E$4),1),"",DATE(YEAR(B63),MONTH(B63)+1,1)),"")</f>
        <v/>
      </c>
      <c r="C64" s="140" t="str">
        <f>IFERROR(IF(DATE(YEAR('Calculation sheet'!$B64),MONTH('Calculation sheet'!$B64),1)=DATE(YEAR(Input!$E$4),MONTH(Input!$E$4),1),Input!$H$4,IF('Calculation sheet'!$B64&lt;&gt;"",DAY(EOMONTH('Calculation sheet'!$B64,0)),"")),"")</f>
        <v/>
      </c>
      <c r="D64" s="141" t="str">
        <f>IFERROR(IF(AND($C$4&gt;0,$C$4&lt;365),VLOOKUP(DATE(YEAR('Calculation sheet'!$B64),MONTH('Calculation sheet'!$B64),1),Rates!$A$2:$B$500,2,0),IF(AND($C$4&gt;=365,$C$4&lt;730),VLOOKUP(DATE(YEAR('Calculation sheet'!$B64),MONTH('Calculation sheet'!$B64),1),Rates!$A$2:$C$500,3,0),IF(AND($C$4&gt;=730,$C$4&lt;1095),VLOOKUP(DATE(YEAR('Calculation sheet'!$B64),MONTH('Calculation sheet'!$B64),1),Rates!$A$2:$D$500,4,0),IF(AND($C$4&gt;=1095,$C$4&lt;1460),VLOOKUP(DATE(YEAR('Calculation sheet'!$B64),MONTH('Calculation sheet'!$B64),1),Rates!$A$2:$E$500,5,0),IF(AND($C$4&gt;=1460,$C$4&lt;1825),VLOOKUP(DATE(YEAR('Calculation sheet'!$B64),MONTH('Calculation sheet'!$B64),1),Rates!$A$2:$F$500,6,0),VLOOKUP(DATE(YEAR('Calculation sheet'!$B64),MONTH('Calculation sheet'!$B64),1),Rates!$A$2:$G$500,7,0)))))),"")</f>
        <v/>
      </c>
      <c r="E64" s="141" t="str">
        <f>IF(AND('Calculation sheet'!$C64&lt;&gt;0,'Calculation sheet'!$D64=0%),D63,'Calculation sheet'!$D64)</f>
        <v/>
      </c>
      <c r="F64" s="141" t="str">
        <f>IF(AND('Calculation sheet'!$C64&lt;&gt;0,'Calculation sheet'!$E64=0%),E63,'Calculation sheet'!$E64)</f>
        <v/>
      </c>
      <c r="G64" s="142" t="str">
        <f>IFERROR(IF('Calculation sheet'!$F64&lt;&gt;"",$A$4*'Calculation sheet'!$C64*'Calculation sheet'!$F64/365,""),"")</f>
        <v/>
      </c>
      <c r="H64" s="143" t="str">
        <f>IFERROR(IF(Input!$B$10=Input!$I$2,VLOOKUP(DATE(YEAR('Calculation sheet'!$B64),MONTH('Calculation sheet'!$B64),1),Rates!$A$2:$C$500,3,0),IF(Input!$B$10=Input!$I$3,VLOOKUP(DATE(YEAR('Calculation sheet'!$B64),MONTH('Calculation sheet'!$B64),1),Rates!$A$2:$D$500,4,0),IF(Input!$B$10=Input!$I$4,VLOOKUP(DATE(YEAR('Calculation sheet'!$B64),MONTH('Calculation sheet'!$B64),1),Rates!$A$2:$E$500,5,0),IF(Input!$B$10=Input!$I$5,VLOOKUP(DATE(YEAR('Calculation sheet'!$B64),MONTH('Calculation sheet'!$B64),1),Rates!$A$2:$F$500,6,0),IF(Input!$B$10=Input!$I$6,VLOOKUP(DATE(YEAR('Calculation sheet'!$B64),MONTH('Calculation sheet'!$B64),1),Rates!$A$2:$G$500,7,0),""))))),"")</f>
        <v/>
      </c>
      <c r="I64" s="143" t="str">
        <f>IF(AND('Calculation sheet'!$C64&lt;&gt;0,'Calculation sheet'!$H64=0%),H63,'Calculation sheet'!$H64)</f>
        <v/>
      </c>
      <c r="J64" s="144" t="str">
        <f>IF(AND('Calculation sheet'!$C64&lt;&gt;0,'Calculation sheet'!$I64=0%),I63,'Calculation sheet'!$I64)</f>
        <v/>
      </c>
      <c r="K64" s="145" t="str">
        <f>IFERROR($A$4*'Calculation sheet'!$C64*'Calculation sheet'!$J64/365,"")</f>
        <v/>
      </c>
      <c r="L64" s="146" t="str">
        <f>IFERROR('Calculation sheet'!$K64-'Calculation sheet'!$G64,"")</f>
        <v/>
      </c>
      <c r="M64" s="55"/>
      <c r="N64" s="55"/>
    </row>
    <row r="65" spans="1:14" x14ac:dyDescent="0.25">
      <c r="A65" s="128">
        <v>59</v>
      </c>
      <c r="B65" s="131" t="str">
        <f>IFERROR(IF(DATE(YEAR(B64),MONTH(B64),1)&gt;=DATE(YEAR(Input!$E$4),MONTH(Input!$E$4),1),"",DATE(YEAR(B64),MONTH(B64)+1,1)),"")</f>
        <v/>
      </c>
      <c r="C65" s="132" t="str">
        <f>IFERROR(IF(DATE(YEAR('Calculation sheet'!$B65),MONTH('Calculation sheet'!$B65),1)=DATE(YEAR(Input!$E$4),MONTH(Input!$E$4),1),Input!$H$4,IF('Calculation sheet'!$B65&lt;&gt;"",DAY(EOMONTH('Calculation sheet'!$B65,0)),"")),"")</f>
        <v/>
      </c>
      <c r="D65" s="133" t="str">
        <f>IFERROR(IF(AND($C$4&gt;0,$C$4&lt;365),VLOOKUP(DATE(YEAR('Calculation sheet'!$B65),MONTH('Calculation sheet'!$B65),1),Rates!$A$2:$B$500,2,0),IF(AND($C$4&gt;=365,$C$4&lt;730),VLOOKUP(DATE(YEAR('Calculation sheet'!$B65),MONTH('Calculation sheet'!$B65),1),Rates!$A$2:$C$500,3,0),IF(AND($C$4&gt;=730,$C$4&lt;1095),VLOOKUP(DATE(YEAR('Calculation sheet'!$B65),MONTH('Calculation sheet'!$B65),1),Rates!$A$2:$D$500,4,0),IF(AND($C$4&gt;=1095,$C$4&lt;1460),VLOOKUP(DATE(YEAR('Calculation sheet'!$B65),MONTH('Calculation sheet'!$B65),1),Rates!$A$2:$E$500,5,0),IF(AND($C$4&gt;=1460,$C$4&lt;1825),VLOOKUP(DATE(YEAR('Calculation sheet'!$B65),MONTH('Calculation sheet'!$B65),1),Rates!$A$2:$F$500,6,0),VLOOKUP(DATE(YEAR('Calculation sheet'!$B65),MONTH('Calculation sheet'!$B65),1),Rates!$A$2:$G$500,7,0)))))),"")</f>
        <v/>
      </c>
      <c r="E65" s="133" t="str">
        <f>IF(AND('Calculation sheet'!$C65&lt;&gt;0,'Calculation sheet'!$D65=0%),D64,'Calculation sheet'!$D65)</f>
        <v/>
      </c>
      <c r="F65" s="133" t="str">
        <f>IF(AND('Calculation sheet'!$C65&lt;&gt;0,'Calculation sheet'!$E65=0%),E64,'Calculation sheet'!$E65)</f>
        <v/>
      </c>
      <c r="G65" s="134" t="str">
        <f>IFERROR(IF('Calculation sheet'!$F65&lt;&gt;"",$A$4*'Calculation sheet'!$C65*'Calculation sheet'!$F65/365,""),"")</f>
        <v/>
      </c>
      <c r="H65" s="135" t="str">
        <f>IFERROR(IF(Input!$B$10=Input!$I$2,VLOOKUP(DATE(YEAR('Calculation sheet'!$B65),MONTH('Calculation sheet'!$B65),1),Rates!$A$2:$C$500,3,0),IF(Input!$B$10=Input!$I$3,VLOOKUP(DATE(YEAR('Calculation sheet'!$B65),MONTH('Calculation sheet'!$B65),1),Rates!$A$2:$D$500,4,0),IF(Input!$B$10=Input!$I$4,VLOOKUP(DATE(YEAR('Calculation sheet'!$B65),MONTH('Calculation sheet'!$B65),1),Rates!$A$2:$E$500,5,0),IF(Input!$B$10=Input!$I$5,VLOOKUP(DATE(YEAR('Calculation sheet'!$B65),MONTH('Calculation sheet'!$B65),1),Rates!$A$2:$F$500,6,0),IF(Input!$B$10=Input!$I$6,VLOOKUP(DATE(YEAR('Calculation sheet'!$B65),MONTH('Calculation sheet'!$B65),1),Rates!$A$2:$G$500,7,0),""))))),"")</f>
        <v/>
      </c>
      <c r="I65" s="135" t="str">
        <f>IF(AND('Calculation sheet'!$C65&lt;&gt;0,'Calculation sheet'!$H65=0%),H64,'Calculation sheet'!$H65)</f>
        <v/>
      </c>
      <c r="J65" s="136" t="str">
        <f>IF(AND('Calculation sheet'!$C65&lt;&gt;0,'Calculation sheet'!$I65=0%),I64,'Calculation sheet'!$I65)</f>
        <v/>
      </c>
      <c r="K65" s="137" t="str">
        <f>IFERROR($A$4*'Calculation sheet'!$C65*'Calculation sheet'!$J65/365,"")</f>
        <v/>
      </c>
      <c r="L65" s="138" t="str">
        <f>IFERROR('Calculation sheet'!$K65-'Calculation sheet'!$G65,"")</f>
        <v/>
      </c>
      <c r="M65" s="55"/>
      <c r="N65" s="55"/>
    </row>
    <row r="66" spans="1:14" x14ac:dyDescent="0.25">
      <c r="A66" s="130">
        <v>60</v>
      </c>
      <c r="B66" s="118" t="str">
        <f>IFERROR(IF(DATE(YEAR(B65),MONTH(B65),1)&gt;=DATE(YEAR(Input!$E$4),MONTH(Input!$E$4),1),"",DATE(YEAR(B65),MONTH(B65)+1,1)),"")</f>
        <v/>
      </c>
      <c r="C66" s="119" t="str">
        <f>IFERROR(IF(DATE(YEAR('Calculation sheet'!$B66),MONTH('Calculation sheet'!$B66),1)=DATE(YEAR(Input!$E$4),MONTH(Input!$E$4),1),Input!$H$4,IF('Calculation sheet'!$B66&lt;&gt;"",DAY(EOMONTH('Calculation sheet'!$B66,0)),"")),"")</f>
        <v/>
      </c>
      <c r="D66" s="120" t="str">
        <f>IFERROR(IF(AND($C$4&gt;0,$C$4&lt;365),VLOOKUP(DATE(YEAR('Calculation sheet'!$B66),MONTH('Calculation sheet'!$B66),1),Rates!$A$2:$B$500,2,0),IF(AND($C$4&gt;=365,$C$4&lt;730),VLOOKUP(DATE(YEAR('Calculation sheet'!$B66),MONTH('Calculation sheet'!$B66),1),Rates!$A$2:$C$500,3,0),IF(AND($C$4&gt;=730,$C$4&lt;1095),VLOOKUP(DATE(YEAR('Calculation sheet'!$B66),MONTH('Calculation sheet'!$B66),1),Rates!$A$2:$D$500,4,0),IF(AND($C$4&gt;=1095,$C$4&lt;1460),VLOOKUP(DATE(YEAR('Calculation sheet'!$B66),MONTH('Calculation sheet'!$B66),1),Rates!$A$2:$E$500,5,0),IF(AND($C$4&gt;=1460,$C$4&lt;1825),VLOOKUP(DATE(YEAR('Calculation sheet'!$B66),MONTH('Calculation sheet'!$B66),1),Rates!$A$2:$F$500,6,0),VLOOKUP(DATE(YEAR('Calculation sheet'!$B66),MONTH('Calculation sheet'!$B66),1),Rates!$A$2:$G$500,7,0)))))),"")</f>
        <v/>
      </c>
      <c r="E66" s="120" t="str">
        <f>IF(AND('Calculation sheet'!$C66&lt;&gt;0,'Calculation sheet'!$D66=0%),D65,'Calculation sheet'!$D66)</f>
        <v/>
      </c>
      <c r="F66" s="120" t="str">
        <f>IF(AND('Calculation sheet'!$C66&lt;&gt;0,'Calculation sheet'!$E66=0%),E65,'Calculation sheet'!$E66)</f>
        <v/>
      </c>
      <c r="G66" s="121" t="str">
        <f>IFERROR(IF('Calculation sheet'!$F66&lt;&gt;"",$A$4*'Calculation sheet'!$C66*'Calculation sheet'!$F66/365,""),"")</f>
        <v/>
      </c>
      <c r="H66" s="122" t="str">
        <f>IFERROR(IF(Input!$B$10=Input!$I$2,VLOOKUP(DATE(YEAR('Calculation sheet'!$B66),MONTH('Calculation sheet'!$B66),1),Rates!$A$2:$C$500,3,0),IF(Input!$B$10=Input!$I$3,VLOOKUP(DATE(YEAR('Calculation sheet'!$B66),MONTH('Calculation sheet'!$B66),1),Rates!$A$2:$D$500,4,0),IF(Input!$B$10=Input!$I$4,VLOOKUP(DATE(YEAR('Calculation sheet'!$B66),MONTH('Calculation sheet'!$B66),1),Rates!$A$2:$E$500,5,0),IF(Input!$B$10=Input!$I$5,VLOOKUP(DATE(YEAR('Calculation sheet'!$B66),MONTH('Calculation sheet'!$B66),1),Rates!$A$2:$F$500,6,0),IF(Input!$B$10=Input!$I$6,VLOOKUP(DATE(YEAR('Calculation sheet'!$B66),MONTH('Calculation sheet'!$B66),1),Rates!$A$2:$G$500,7,0),""))))),"")</f>
        <v/>
      </c>
      <c r="I66" s="122" t="str">
        <f>IF(AND('Calculation sheet'!$C66&lt;&gt;0,'Calculation sheet'!$H66=0%),H65,'Calculation sheet'!$H66)</f>
        <v/>
      </c>
      <c r="J66" s="123" t="str">
        <f>IF(AND('Calculation sheet'!$C66&lt;&gt;0,'Calculation sheet'!$I66=0%),I65,'Calculation sheet'!$I66)</f>
        <v/>
      </c>
      <c r="K66" s="124" t="str">
        <f>IFERROR($A$4*'Calculation sheet'!$C66*'Calculation sheet'!$J66/365,"")</f>
        <v/>
      </c>
      <c r="L66" s="125" t="str">
        <f>IFERROR('Calculation sheet'!$K66-'Calculation sheet'!$G66,"")</f>
        <v/>
      </c>
      <c r="M66" s="55"/>
      <c r="N66" s="55"/>
    </row>
  </sheetData>
  <sheetProtection algorithmName="SHA-512" hashValue="cFygvdcc6Di++syctJSD9xOps//XCA/heGE68uYy5l/2MjHRPU7JfRd8aXqrxaiFYALwYe9BmvxYDNRzGUuppA==" saltValue="6JcBiF8U5T2G3xa27vQCEQ==" spinCount="100000" sheet="1" objects="1" scenarios="1"/>
  <mergeCells count="12">
    <mergeCell ref="M4:N4"/>
    <mergeCell ref="M3:N3"/>
    <mergeCell ref="J1:L1"/>
    <mergeCell ref="J2:L2"/>
    <mergeCell ref="A2:C2"/>
    <mergeCell ref="F1:G1"/>
    <mergeCell ref="F2:G2"/>
    <mergeCell ref="A5:C5"/>
    <mergeCell ref="J5:K5"/>
    <mergeCell ref="A3:B3"/>
    <mergeCell ref="A4:B4"/>
    <mergeCell ref="A1:C1"/>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S204"/>
  <sheetViews>
    <sheetView view="pageBreakPreview" topLeftCell="A73" zoomScale="85" zoomScaleSheetLayoutView="85" workbookViewId="0">
      <selection activeCell="B38" sqref="B38:I38"/>
    </sheetView>
  </sheetViews>
  <sheetFormatPr defaultRowHeight="15" x14ac:dyDescent="0.25"/>
  <cols>
    <col min="1" max="1" width="3.5703125" style="26" customWidth="1"/>
    <col min="2" max="2" width="4.42578125" style="26" customWidth="1"/>
    <col min="3" max="3" width="3.7109375" style="26" customWidth="1"/>
    <col min="4" max="4" width="16" style="26" customWidth="1"/>
    <col min="5" max="5" width="5.42578125" style="26" customWidth="1"/>
    <col min="6" max="6" width="13" style="26" customWidth="1"/>
    <col min="7" max="7" width="9" style="26" customWidth="1"/>
    <col min="8" max="8" width="16.7109375" style="26" customWidth="1"/>
    <col min="9" max="9" width="23.42578125" style="26" customWidth="1"/>
    <col min="10" max="10" width="9.7109375" style="26" customWidth="1"/>
    <col min="11" max="11" width="13" style="26" hidden="1" customWidth="1"/>
    <col min="12" max="12" width="11.5703125" style="26" hidden="1" customWidth="1"/>
    <col min="13" max="20" width="0" style="26" hidden="1" customWidth="1"/>
    <col min="21" max="16384" width="9.140625" style="26"/>
  </cols>
  <sheetData>
    <row r="1" spans="2:10" ht="15.75" x14ac:dyDescent="0.25">
      <c r="B1" s="23" t="s">
        <v>31</v>
      </c>
      <c r="C1" s="24"/>
      <c r="D1" s="24"/>
      <c r="E1" s="24"/>
      <c r="F1" s="24"/>
      <c r="G1" s="24"/>
      <c r="H1" s="24"/>
      <c r="I1" s="25">
        <f>Input!B13</f>
        <v>0</v>
      </c>
    </row>
    <row r="2" spans="2:10" ht="17.25" customHeight="1" x14ac:dyDescent="0.3">
      <c r="B2" s="23" t="s">
        <v>32</v>
      </c>
      <c r="C2" s="23"/>
      <c r="D2" s="23"/>
      <c r="E2" s="23"/>
      <c r="F2" s="23"/>
      <c r="G2" s="23"/>
      <c r="H2" s="23"/>
      <c r="I2" s="23"/>
      <c r="J2" s="27"/>
    </row>
    <row r="3" spans="2:10" ht="15.75" customHeight="1" x14ac:dyDescent="0.3">
      <c r="B3" s="23" t="s">
        <v>33</v>
      </c>
      <c r="C3" s="23"/>
      <c r="D3" s="23"/>
      <c r="E3" s="23"/>
      <c r="F3" s="23"/>
      <c r="G3" s="23"/>
      <c r="H3" s="23"/>
      <c r="I3" s="23"/>
      <c r="J3" s="28"/>
    </row>
    <row r="4" spans="2:10" ht="15" customHeight="1" x14ac:dyDescent="0.3">
      <c r="B4" s="23">
        <f>Input!B3</f>
        <v>0</v>
      </c>
      <c r="C4" s="23"/>
      <c r="D4" s="23"/>
      <c r="E4" s="23"/>
      <c r="F4" s="23"/>
      <c r="G4" s="23"/>
      <c r="H4" s="23"/>
      <c r="I4" s="23"/>
      <c r="J4" s="28"/>
    </row>
    <row r="5" spans="2:10" ht="9" customHeight="1" x14ac:dyDescent="0.3">
      <c r="B5" s="23"/>
      <c r="C5" s="23"/>
      <c r="D5" s="23"/>
      <c r="E5" s="23"/>
      <c r="F5" s="23"/>
      <c r="G5" s="23"/>
      <c r="H5" s="23"/>
      <c r="I5" s="23"/>
      <c r="J5" s="28"/>
    </row>
    <row r="6" spans="2:10" ht="18.75" x14ac:dyDescent="0.3">
      <c r="B6" s="173" t="s">
        <v>34</v>
      </c>
      <c r="C6" s="173"/>
      <c r="D6" s="173"/>
      <c r="E6" s="173"/>
      <c r="F6" s="173"/>
      <c r="G6" s="173"/>
      <c r="H6" s="173"/>
      <c r="I6" s="173"/>
      <c r="J6" s="29"/>
    </row>
    <row r="7" spans="2:10" ht="8.25" customHeight="1" x14ac:dyDescent="0.3">
      <c r="B7" s="23"/>
      <c r="C7" s="23"/>
      <c r="D7" s="23"/>
      <c r="E7" s="23"/>
      <c r="F7" s="23"/>
      <c r="G7" s="23"/>
      <c r="H7" s="23"/>
      <c r="I7" s="23"/>
      <c r="J7" s="28"/>
    </row>
    <row r="8" spans="2:10" ht="15.75" x14ac:dyDescent="0.25">
      <c r="B8" s="24" t="s">
        <v>35</v>
      </c>
      <c r="C8" s="24"/>
      <c r="D8" s="24"/>
      <c r="E8" s="24"/>
      <c r="F8" s="24"/>
      <c r="G8" s="24"/>
      <c r="H8" s="24"/>
      <c r="I8" s="24"/>
    </row>
    <row r="9" spans="2:10" ht="11.25" customHeight="1" x14ac:dyDescent="0.25">
      <c r="B9" s="24"/>
      <c r="C9" s="24"/>
      <c r="D9" s="24"/>
      <c r="E9" s="24"/>
      <c r="F9" s="24"/>
      <c r="G9" s="24"/>
      <c r="H9" s="24"/>
      <c r="I9" s="24"/>
    </row>
    <row r="10" spans="2:10" ht="15.75" x14ac:dyDescent="0.25">
      <c r="B10" s="24" t="s">
        <v>36</v>
      </c>
      <c r="C10" s="24"/>
      <c r="D10" s="24"/>
      <c r="E10" s="24"/>
      <c r="F10" s="24"/>
      <c r="G10" s="24"/>
      <c r="H10" s="24"/>
      <c r="I10" s="24"/>
    </row>
    <row r="11" spans="2:10" ht="9.75" customHeight="1" x14ac:dyDescent="0.25">
      <c r="B11" s="24"/>
      <c r="C11" s="24"/>
      <c r="D11" s="24"/>
      <c r="E11" s="24"/>
      <c r="F11" s="24"/>
      <c r="G11" s="24"/>
      <c r="H11" s="24"/>
      <c r="I11" s="24"/>
    </row>
    <row r="12" spans="2:10" ht="15.75" x14ac:dyDescent="0.25">
      <c r="B12" s="169" t="s">
        <v>37</v>
      </c>
      <c r="C12" s="169"/>
      <c r="D12" s="169"/>
      <c r="E12" s="174" t="str">
        <f>"Mr. / Mst. "&amp;Input!B6&amp;"     "</f>
        <v xml:space="preserve">Mr. / Mst.      </v>
      </c>
      <c r="F12" s="175"/>
      <c r="G12" s="175"/>
      <c r="H12" s="175"/>
      <c r="I12" s="176"/>
    </row>
    <row r="13" spans="2:10" ht="15.75" x14ac:dyDescent="0.25">
      <c r="B13" s="174" t="s">
        <v>38</v>
      </c>
      <c r="C13" s="175"/>
      <c r="D13" s="176"/>
      <c r="E13" s="174">
        <f>Input!B7</f>
        <v>0</v>
      </c>
      <c r="F13" s="175"/>
      <c r="G13" s="175"/>
      <c r="H13" s="175"/>
      <c r="I13" s="176"/>
    </row>
    <row r="14" spans="2:10" ht="15" customHeight="1" x14ac:dyDescent="0.25">
      <c r="B14" s="169" t="s">
        <v>9</v>
      </c>
      <c r="C14" s="169"/>
      <c r="D14" s="169"/>
      <c r="E14" s="170">
        <f>Input!B8</f>
        <v>0</v>
      </c>
      <c r="F14" s="171"/>
      <c r="G14" s="171"/>
      <c r="H14" s="171"/>
      <c r="I14" s="172"/>
    </row>
    <row r="15" spans="2:10" ht="15.75" x14ac:dyDescent="0.25">
      <c r="B15" s="169" t="s">
        <v>3</v>
      </c>
      <c r="C15" s="169"/>
      <c r="D15" s="169"/>
      <c r="E15" s="177" t="str">
        <f>TEXT(Input!B9,"0,000")</f>
        <v>0,000</v>
      </c>
      <c r="F15" s="178"/>
      <c r="G15" s="178"/>
      <c r="H15" s="178"/>
      <c r="I15" s="179"/>
    </row>
    <row r="16" spans="2:10" x14ac:dyDescent="0.25">
      <c r="B16" s="180" t="s">
        <v>39</v>
      </c>
      <c r="C16" s="181"/>
      <c r="D16" s="182"/>
      <c r="E16" s="180" t="str">
        <f>Input!B10</f>
        <v>IMC (1 Year)</v>
      </c>
      <c r="F16" s="181"/>
      <c r="G16" s="181"/>
      <c r="H16" s="181"/>
      <c r="I16" s="182"/>
    </row>
    <row r="17" spans="2:9" ht="15" customHeight="1" x14ac:dyDescent="0.25">
      <c r="B17" s="169" t="s">
        <v>40</v>
      </c>
      <c r="C17" s="169"/>
      <c r="D17" s="169"/>
      <c r="E17" s="183">
        <f>Input!B11</f>
        <v>0</v>
      </c>
      <c r="F17" s="184"/>
      <c r="G17" s="184"/>
      <c r="H17" s="184"/>
      <c r="I17" s="185"/>
    </row>
    <row r="18" spans="2:9" ht="15.75" x14ac:dyDescent="0.25">
      <c r="B18" s="169" t="s">
        <v>41</v>
      </c>
      <c r="C18" s="169"/>
      <c r="D18" s="169"/>
      <c r="E18" s="183">
        <f>Input!B12</f>
        <v>366</v>
      </c>
      <c r="F18" s="184"/>
      <c r="G18" s="184"/>
      <c r="H18" s="184"/>
      <c r="I18" s="185"/>
    </row>
    <row r="19" spans="2:9" ht="15" customHeight="1" x14ac:dyDescent="0.25">
      <c r="B19" s="169" t="s">
        <v>42</v>
      </c>
      <c r="C19" s="169"/>
      <c r="D19" s="169"/>
      <c r="E19" s="183">
        <f>Input!B13</f>
        <v>0</v>
      </c>
      <c r="F19" s="184"/>
      <c r="G19" s="184"/>
      <c r="H19" s="184"/>
      <c r="I19" s="185"/>
    </row>
    <row r="20" spans="2:9" ht="15" customHeight="1" x14ac:dyDescent="0.25">
      <c r="B20" s="169" t="s">
        <v>43</v>
      </c>
      <c r="C20" s="169"/>
      <c r="D20" s="169"/>
      <c r="E20" s="174" t="str">
        <f>Input!B15</f>
        <v>Funds Required</v>
      </c>
      <c r="F20" s="175"/>
      <c r="G20" s="175"/>
      <c r="H20" s="175"/>
      <c r="I20" s="176"/>
    </row>
    <row r="21" spans="2:9" ht="12" customHeight="1" x14ac:dyDescent="0.25">
      <c r="B21" s="24"/>
      <c r="C21" s="24"/>
      <c r="D21" s="24"/>
      <c r="E21" s="24"/>
      <c r="F21" s="24"/>
      <c r="G21" s="24"/>
      <c r="H21" s="24"/>
      <c r="I21" s="24"/>
    </row>
    <row r="22" spans="2:9" ht="47.25" customHeight="1" x14ac:dyDescent="0.25">
      <c r="B22" s="187" t="s">
        <v>44</v>
      </c>
      <c r="C22" s="187"/>
      <c r="D22" s="187"/>
      <c r="E22" s="187"/>
      <c r="F22" s="187"/>
      <c r="G22" s="187"/>
      <c r="H22" s="187"/>
      <c r="I22" s="187"/>
    </row>
    <row r="23" spans="2:9" ht="15.75" x14ac:dyDescent="0.25">
      <c r="B23" s="30"/>
      <c r="C23" s="31"/>
      <c r="D23" s="32"/>
      <c r="E23" s="30"/>
      <c r="F23" s="30"/>
      <c r="G23" s="30"/>
      <c r="H23" s="33"/>
      <c r="I23" s="30"/>
    </row>
    <row r="24" spans="2:9" ht="15.75" x14ac:dyDescent="0.25">
      <c r="C24" s="31"/>
      <c r="D24" s="32"/>
      <c r="E24" s="30"/>
      <c r="F24" s="30"/>
      <c r="G24" s="30"/>
      <c r="H24" s="33"/>
      <c r="I24" s="30"/>
    </row>
    <row r="25" spans="2:9" ht="15.75" x14ac:dyDescent="0.25">
      <c r="B25" s="34" t="s">
        <v>45</v>
      </c>
      <c r="C25" s="31"/>
      <c r="D25" s="32"/>
      <c r="E25" s="30"/>
      <c r="F25" s="30"/>
      <c r="G25" s="30"/>
      <c r="H25" s="33"/>
    </row>
    <row r="26" spans="2:9" ht="15.75" x14ac:dyDescent="0.25">
      <c r="B26" s="35" t="s">
        <v>46</v>
      </c>
      <c r="C26" s="31"/>
      <c r="D26" s="32"/>
      <c r="E26" s="30"/>
      <c r="F26" s="30"/>
      <c r="G26" s="30"/>
      <c r="H26" s="33"/>
    </row>
    <row r="27" spans="2:9" ht="16.5" thickBot="1" x14ac:dyDescent="0.3">
      <c r="B27" s="36" t="s">
        <v>47</v>
      </c>
      <c r="C27" s="37"/>
      <c r="D27" s="38"/>
      <c r="E27" s="39"/>
      <c r="F27" s="39"/>
      <c r="G27" s="39"/>
      <c r="H27" s="40"/>
      <c r="I27" s="39"/>
    </row>
    <row r="28" spans="2:9" ht="15.75" x14ac:dyDescent="0.25">
      <c r="B28" s="30"/>
      <c r="C28" s="31"/>
      <c r="D28" s="32"/>
      <c r="E28" s="30"/>
      <c r="F28" s="30"/>
      <c r="G28" s="30"/>
      <c r="H28" s="33"/>
      <c r="I28" s="30"/>
    </row>
    <row r="29" spans="2:9" ht="54" customHeight="1" x14ac:dyDescent="0.25">
      <c r="B29" s="188" t="s">
        <v>107</v>
      </c>
      <c r="C29" s="188"/>
      <c r="D29" s="188"/>
      <c r="E29" s="188"/>
      <c r="F29" s="188"/>
      <c r="G29" s="188"/>
      <c r="H29" s="188"/>
      <c r="I29" s="188"/>
    </row>
    <row r="30" spans="2:9" ht="15.75" customHeight="1" x14ac:dyDescent="0.25">
      <c r="B30" s="41"/>
      <c r="C30" s="41"/>
      <c r="D30" s="41"/>
      <c r="E30" s="189" t="str">
        <f>TEXT('Calculation sheet'!J4,"#,###,###.00")</f>
        <v>.00</v>
      </c>
      <c r="F30" s="189"/>
      <c r="G30" s="189"/>
      <c r="H30" s="41"/>
      <c r="I30" s="41"/>
    </row>
    <row r="31" spans="2:9" ht="15.75" customHeight="1" x14ac:dyDescent="0.25">
      <c r="B31" s="41"/>
      <c r="C31" s="41"/>
      <c r="D31" s="41"/>
      <c r="E31" s="41"/>
      <c r="F31" s="41"/>
      <c r="G31" s="41"/>
      <c r="H31" s="41"/>
      <c r="I31" s="41"/>
    </row>
    <row r="32" spans="2:9" ht="15.75" x14ac:dyDescent="0.25">
      <c r="B32" s="107" t="str">
        <f>Input!C12</f>
        <v/>
      </c>
      <c r="C32" s="31"/>
      <c r="D32" s="32"/>
      <c r="E32" s="30"/>
      <c r="F32" s="30"/>
      <c r="G32" s="30"/>
      <c r="I32" s="107" t="str">
        <f>Input!C12</f>
        <v/>
      </c>
    </row>
    <row r="33" spans="2:10" ht="15.75" x14ac:dyDescent="0.25">
      <c r="B33" s="42" t="s">
        <v>50</v>
      </c>
      <c r="C33" s="31"/>
      <c r="D33" s="32"/>
      <c r="E33" s="30"/>
      <c r="F33" s="30"/>
      <c r="G33" s="30"/>
      <c r="I33" s="42" t="s">
        <v>51</v>
      </c>
    </row>
    <row r="34" spans="2:10" ht="15.75" x14ac:dyDescent="0.25">
      <c r="B34" s="42"/>
      <c r="C34" s="31"/>
      <c r="D34" s="32"/>
      <c r="E34" s="30"/>
      <c r="F34" s="30"/>
      <c r="G34" s="30"/>
      <c r="H34" s="42"/>
      <c r="I34" s="31"/>
    </row>
    <row r="35" spans="2:10" ht="15.75" x14ac:dyDescent="0.25">
      <c r="B35" s="42"/>
      <c r="C35" s="31"/>
      <c r="D35" s="32"/>
      <c r="E35" s="30"/>
      <c r="F35" s="30"/>
      <c r="G35" s="30"/>
      <c r="H35" s="42"/>
      <c r="I35" s="31"/>
    </row>
    <row r="36" spans="2:10" ht="15.75" x14ac:dyDescent="0.25">
      <c r="B36" s="190" t="s">
        <v>49</v>
      </c>
      <c r="C36" s="190"/>
      <c r="D36" s="190"/>
      <c r="E36" s="190"/>
      <c r="F36" s="190"/>
      <c r="G36" s="190"/>
      <c r="H36" s="190"/>
      <c r="I36" s="190"/>
    </row>
    <row r="37" spans="2:10" ht="15.75" x14ac:dyDescent="0.25">
      <c r="B37" s="191" t="s">
        <v>31</v>
      </c>
      <c r="C37" s="191"/>
      <c r="D37" s="191"/>
      <c r="E37" s="191"/>
      <c r="F37" s="191"/>
      <c r="G37" s="191"/>
      <c r="H37" s="191"/>
      <c r="I37" s="191"/>
    </row>
    <row r="38" spans="2:10" ht="38.25" customHeight="1" x14ac:dyDescent="0.25">
      <c r="B38" s="192" t="str">
        <f>"I accept the above Price. Please credit my account No."&amp;E13&amp;" with amount of Rs."&amp;E30&amp;" on date: "&amp;TEXT(I1,"dd mmm yyyy")</f>
        <v>I accept the above Price. Please credit my account No.0 with amount of Rs..00 on date: 00 Jan 1900</v>
      </c>
      <c r="C38" s="192"/>
      <c r="D38" s="192"/>
      <c r="E38" s="192"/>
      <c r="F38" s="192"/>
      <c r="G38" s="192"/>
      <c r="H38" s="192"/>
      <c r="I38" s="192"/>
    </row>
    <row r="39" spans="2:10" ht="15.75" x14ac:dyDescent="0.25">
      <c r="D39" s="43"/>
      <c r="E39" s="24"/>
      <c r="F39" s="24"/>
      <c r="G39" s="24"/>
      <c r="H39" s="44"/>
      <c r="I39" s="24"/>
    </row>
    <row r="40" spans="2:10" ht="15.75" x14ac:dyDescent="0.25">
      <c r="B40" s="34" t="s">
        <v>45</v>
      </c>
      <c r="C40" s="45"/>
      <c r="D40" s="43"/>
      <c r="E40" s="24"/>
      <c r="H40" s="44"/>
    </row>
    <row r="41" spans="2:10" ht="16.5" x14ac:dyDescent="0.25">
      <c r="B41" s="35" t="s">
        <v>46</v>
      </c>
      <c r="C41" s="45"/>
      <c r="D41" s="43"/>
      <c r="E41" s="24"/>
      <c r="H41" s="193" t="s">
        <v>52</v>
      </c>
      <c r="I41" s="193"/>
      <c r="J41" s="46" t="str">
        <f>"This transaction should be on "&amp;TEXT(E19,"dd mmm yyyy")&amp;", Otherwise recalculate."</f>
        <v>This transaction should be on 00 Jan 1900, Otherwise recalculate.</v>
      </c>
    </row>
    <row r="42" spans="2:10" ht="15.75" x14ac:dyDescent="0.25">
      <c r="B42" s="34" t="s">
        <v>47</v>
      </c>
      <c r="C42" s="45"/>
      <c r="D42" s="43"/>
      <c r="E42" s="24"/>
      <c r="F42" s="24"/>
      <c r="G42" s="24"/>
      <c r="H42" s="24"/>
      <c r="I42" s="23"/>
    </row>
    <row r="43" spans="2:10" ht="15.75" x14ac:dyDescent="0.25">
      <c r="C43" s="45"/>
      <c r="D43" s="43"/>
      <c r="E43" s="24"/>
      <c r="F43" s="24"/>
      <c r="G43" s="24"/>
      <c r="H43" s="24"/>
    </row>
    <row r="44" spans="2:10" ht="15.75" x14ac:dyDescent="0.25">
      <c r="B44" s="34"/>
      <c r="C44" s="45"/>
      <c r="D44" s="43"/>
      <c r="E44" s="24"/>
      <c r="G44" s="24"/>
      <c r="H44" s="24"/>
      <c r="I44" s="47"/>
    </row>
    <row r="45" spans="2:10" ht="15.75" x14ac:dyDescent="0.25">
      <c r="B45" s="194" t="s">
        <v>53</v>
      </c>
      <c r="C45" s="194"/>
      <c r="D45" s="194"/>
      <c r="E45" s="194"/>
      <c r="F45" s="194"/>
      <c r="G45" s="194"/>
      <c r="H45" s="194"/>
      <c r="I45" s="194"/>
    </row>
    <row r="46" spans="2:10" ht="15.75" x14ac:dyDescent="0.25">
      <c r="B46" s="195" t="s">
        <v>54</v>
      </c>
      <c r="C46" s="195"/>
      <c r="D46" s="195"/>
      <c r="E46" s="195"/>
      <c r="F46" s="195"/>
      <c r="G46" s="195"/>
      <c r="H46" s="195"/>
      <c r="I46" s="195"/>
    </row>
    <row r="47" spans="2:10" ht="15.75" x14ac:dyDescent="0.25">
      <c r="C47" s="45"/>
      <c r="D47" s="43"/>
      <c r="E47" s="24"/>
      <c r="F47" s="24"/>
      <c r="G47" s="24"/>
      <c r="H47" s="24"/>
      <c r="I47" s="24"/>
    </row>
    <row r="50" spans="2:9" ht="15.75" x14ac:dyDescent="0.25">
      <c r="B50" s="196">
        <f>I1</f>
        <v>0</v>
      </c>
      <c r="C50" s="196"/>
      <c r="D50" s="196"/>
    </row>
    <row r="51" spans="2:9" ht="15.75" x14ac:dyDescent="0.25">
      <c r="B51" s="23"/>
      <c r="C51" s="24"/>
      <c r="D51" s="24"/>
      <c r="E51" s="24"/>
      <c r="F51" s="24"/>
      <c r="G51" s="24"/>
      <c r="H51" s="24"/>
      <c r="I51" s="48" t="s">
        <v>55</v>
      </c>
    </row>
    <row r="52" spans="2:9" ht="15.75" x14ac:dyDescent="0.25">
      <c r="B52" s="23"/>
      <c r="C52" s="23"/>
      <c r="D52" s="23"/>
      <c r="E52" s="23"/>
      <c r="F52" s="23"/>
      <c r="G52" s="23"/>
      <c r="H52" s="23"/>
      <c r="I52" s="23" t="s">
        <v>56</v>
      </c>
    </row>
    <row r="53" spans="2:9" ht="15.75" x14ac:dyDescent="0.25">
      <c r="B53" s="23"/>
      <c r="C53" s="23"/>
      <c r="D53" s="23"/>
      <c r="E53" s="23"/>
      <c r="F53" s="23"/>
      <c r="G53" s="23"/>
      <c r="H53" s="23"/>
      <c r="I53" s="23" t="s">
        <v>57</v>
      </c>
    </row>
    <row r="54" spans="2:9" ht="15.75" x14ac:dyDescent="0.25">
      <c r="B54" s="23"/>
      <c r="C54" s="23"/>
      <c r="D54" s="23"/>
      <c r="E54" s="23"/>
      <c r="F54" s="23"/>
      <c r="G54" s="23"/>
      <c r="H54" s="23"/>
      <c r="I54" s="49">
        <f>B4</f>
        <v>0</v>
      </c>
    </row>
    <row r="55" spans="2:9" ht="15.75" x14ac:dyDescent="0.25">
      <c r="B55" s="23"/>
      <c r="C55" s="23"/>
      <c r="D55" s="23"/>
      <c r="E55" s="23"/>
      <c r="F55" s="23"/>
      <c r="G55" s="23"/>
      <c r="H55" s="23"/>
      <c r="I55" s="23"/>
    </row>
    <row r="56" spans="2:9" ht="18.75" x14ac:dyDescent="0.3">
      <c r="B56" s="197" t="s">
        <v>58</v>
      </c>
      <c r="C56" s="197"/>
      <c r="D56" s="197"/>
      <c r="E56" s="197"/>
      <c r="F56" s="197"/>
      <c r="G56" s="197"/>
      <c r="H56" s="197"/>
      <c r="I56" s="197"/>
    </row>
    <row r="57" spans="2:9" ht="15.75" x14ac:dyDescent="0.25">
      <c r="B57" s="23"/>
      <c r="C57" s="23"/>
      <c r="D57" s="23"/>
      <c r="E57" s="23"/>
      <c r="F57" s="23"/>
      <c r="G57" s="23"/>
      <c r="H57" s="23"/>
      <c r="I57" s="23"/>
    </row>
    <row r="58" spans="2:9" ht="15.75" x14ac:dyDescent="0.25">
      <c r="B58" s="24"/>
      <c r="C58" s="24"/>
      <c r="D58" s="24"/>
      <c r="E58" s="24"/>
      <c r="F58" s="24"/>
      <c r="G58" s="24"/>
      <c r="H58" s="24"/>
      <c r="I58" s="23" t="s">
        <v>59</v>
      </c>
    </row>
    <row r="59" spans="2:9" ht="15.75" x14ac:dyDescent="0.25">
      <c r="B59" s="24"/>
      <c r="C59" s="24"/>
      <c r="D59" s="24"/>
      <c r="E59" s="24"/>
      <c r="F59" s="24"/>
      <c r="G59" s="24"/>
      <c r="H59" s="24"/>
      <c r="I59" s="24"/>
    </row>
    <row r="60" spans="2:9" ht="15.75" x14ac:dyDescent="0.25">
      <c r="B60" s="186" t="s">
        <v>60</v>
      </c>
      <c r="C60" s="186"/>
      <c r="D60" s="186"/>
      <c r="E60" s="186"/>
      <c r="F60" s="186"/>
      <c r="G60" s="186"/>
      <c r="H60" s="186"/>
      <c r="I60" s="186"/>
    </row>
    <row r="61" spans="2:9" ht="16.5" thickBot="1" x14ac:dyDescent="0.3">
      <c r="B61" s="24"/>
      <c r="C61" s="24"/>
      <c r="D61" s="24"/>
      <c r="E61" s="24"/>
      <c r="F61" s="24"/>
      <c r="G61" s="24"/>
      <c r="H61" s="24"/>
      <c r="I61" s="24"/>
    </row>
    <row r="62" spans="2:9" ht="15.75" x14ac:dyDescent="0.25">
      <c r="B62" s="198" t="str">
        <f>E12</f>
        <v xml:space="preserve">Mr. / Mst.      </v>
      </c>
      <c r="C62" s="199"/>
      <c r="D62" s="199"/>
      <c r="E62" s="199"/>
      <c r="F62" s="199"/>
      <c r="G62" s="200" t="s">
        <v>61</v>
      </c>
      <c r="H62" s="200"/>
      <c r="I62" s="201"/>
    </row>
    <row r="63" spans="2:9" ht="15.75" x14ac:dyDescent="0.25">
      <c r="B63" s="202">
        <f t="shared" ref="B63:B70" si="0">E13</f>
        <v>0</v>
      </c>
      <c r="C63" s="169"/>
      <c r="D63" s="169"/>
      <c r="E63" s="169"/>
      <c r="F63" s="169"/>
      <c r="G63" s="203" t="s">
        <v>62</v>
      </c>
      <c r="H63" s="203"/>
      <c r="I63" s="204"/>
    </row>
    <row r="64" spans="2:9" ht="15.75" x14ac:dyDescent="0.25">
      <c r="B64" s="202">
        <f t="shared" si="0"/>
        <v>0</v>
      </c>
      <c r="C64" s="169"/>
      <c r="D64" s="169"/>
      <c r="E64" s="169"/>
      <c r="F64" s="169"/>
      <c r="G64" s="205" t="s">
        <v>63</v>
      </c>
      <c r="H64" s="206"/>
      <c r="I64" s="207"/>
    </row>
    <row r="65" spans="2:9" ht="15.75" x14ac:dyDescent="0.25">
      <c r="B65" s="202" t="str">
        <f t="shared" si="0"/>
        <v>0,000</v>
      </c>
      <c r="C65" s="169"/>
      <c r="D65" s="169"/>
      <c r="E65" s="169"/>
      <c r="F65" s="169"/>
      <c r="G65" s="205" t="s">
        <v>64</v>
      </c>
      <c r="H65" s="206"/>
      <c r="I65" s="207"/>
    </row>
    <row r="66" spans="2:9" ht="15.75" x14ac:dyDescent="0.25">
      <c r="B66" s="202" t="str">
        <f t="shared" si="0"/>
        <v>IMC (1 Year)</v>
      </c>
      <c r="C66" s="169"/>
      <c r="D66" s="169"/>
      <c r="E66" s="169"/>
      <c r="F66" s="169"/>
      <c r="G66" s="205" t="s">
        <v>65</v>
      </c>
      <c r="H66" s="206"/>
      <c r="I66" s="207"/>
    </row>
    <row r="67" spans="2:9" ht="15.75" x14ac:dyDescent="0.25">
      <c r="B67" s="208" t="str">
        <f>TEXT(E17,"dd mmm yyyy")</f>
        <v>00 Jan 1900</v>
      </c>
      <c r="C67" s="209"/>
      <c r="D67" s="209"/>
      <c r="E67" s="209"/>
      <c r="F67" s="209"/>
      <c r="G67" s="205" t="s">
        <v>66</v>
      </c>
      <c r="H67" s="206"/>
      <c r="I67" s="207"/>
    </row>
    <row r="68" spans="2:9" ht="15.75" x14ac:dyDescent="0.25">
      <c r="B68" s="208" t="str">
        <f t="shared" ref="B68:B69" si="1">TEXT(E18,"dd mmm yyyy")</f>
        <v>31 Dec 1900</v>
      </c>
      <c r="C68" s="209"/>
      <c r="D68" s="209"/>
      <c r="E68" s="209"/>
      <c r="F68" s="209"/>
      <c r="G68" s="203" t="s">
        <v>67</v>
      </c>
      <c r="H68" s="203"/>
      <c r="I68" s="204"/>
    </row>
    <row r="69" spans="2:9" ht="15.75" x14ac:dyDescent="0.25">
      <c r="B69" s="208" t="str">
        <f t="shared" si="1"/>
        <v>00 Jan 1900</v>
      </c>
      <c r="C69" s="209"/>
      <c r="D69" s="209"/>
      <c r="E69" s="209"/>
      <c r="F69" s="209"/>
      <c r="G69" s="203" t="s">
        <v>68</v>
      </c>
      <c r="H69" s="203"/>
      <c r="I69" s="204"/>
    </row>
    <row r="70" spans="2:9" ht="16.5" thickBot="1" x14ac:dyDescent="0.3">
      <c r="B70" s="210" t="str">
        <f t="shared" si="0"/>
        <v>Funds Required</v>
      </c>
      <c r="C70" s="211"/>
      <c r="D70" s="211"/>
      <c r="E70" s="211"/>
      <c r="F70" s="211"/>
      <c r="G70" s="212" t="s">
        <v>69</v>
      </c>
      <c r="H70" s="212"/>
      <c r="I70" s="213"/>
    </row>
    <row r="71" spans="2:9" ht="15.75" x14ac:dyDescent="0.25">
      <c r="B71" s="24"/>
      <c r="C71" s="24"/>
      <c r="D71" s="24"/>
      <c r="E71" s="24"/>
      <c r="F71" s="24"/>
      <c r="G71" s="24"/>
      <c r="H71" s="24"/>
      <c r="I71" s="24"/>
    </row>
    <row r="72" spans="2:9" x14ac:dyDescent="0.25">
      <c r="B72" s="214" t="s">
        <v>70</v>
      </c>
      <c r="C72" s="214"/>
      <c r="D72" s="214"/>
      <c r="E72" s="214"/>
      <c r="F72" s="214"/>
      <c r="G72" s="214"/>
      <c r="H72" s="214"/>
      <c r="I72" s="214"/>
    </row>
    <row r="73" spans="2:9" x14ac:dyDescent="0.25">
      <c r="B73" s="214"/>
      <c r="C73" s="214"/>
      <c r="D73" s="214"/>
      <c r="E73" s="214"/>
      <c r="F73" s="214"/>
      <c r="G73" s="214"/>
      <c r="H73" s="214"/>
      <c r="I73" s="214"/>
    </row>
    <row r="74" spans="2:9" x14ac:dyDescent="0.25">
      <c r="B74" s="214"/>
      <c r="C74" s="214"/>
      <c r="D74" s="214"/>
      <c r="E74" s="214"/>
      <c r="F74" s="214"/>
      <c r="G74" s="214"/>
      <c r="H74" s="214"/>
      <c r="I74" s="214"/>
    </row>
    <row r="75" spans="2:9" ht="15.75" x14ac:dyDescent="0.25">
      <c r="B75" s="34" t="s">
        <v>45</v>
      </c>
      <c r="C75" s="31"/>
      <c r="D75" s="32"/>
      <c r="E75" s="30"/>
      <c r="F75" s="30"/>
      <c r="G75" s="30"/>
      <c r="H75" s="33"/>
    </row>
    <row r="76" spans="2:9" ht="15.75" x14ac:dyDescent="0.25">
      <c r="B76" s="35" t="s">
        <v>71</v>
      </c>
      <c r="C76" s="31"/>
      <c r="D76" s="32"/>
      <c r="E76" s="30"/>
      <c r="F76" s="30"/>
      <c r="G76" s="30"/>
      <c r="H76" s="33"/>
    </row>
    <row r="77" spans="2:9" ht="15.75" x14ac:dyDescent="0.25">
      <c r="B77" s="50"/>
      <c r="C77" s="31" t="s">
        <v>72</v>
      </c>
      <c r="D77" s="32"/>
      <c r="E77" s="30"/>
      <c r="F77" s="30"/>
      <c r="G77" s="30"/>
      <c r="H77" s="33"/>
      <c r="I77" s="30"/>
    </row>
    <row r="78" spans="2:9" ht="15.75" x14ac:dyDescent="0.25">
      <c r="B78" s="30"/>
      <c r="C78" s="31"/>
      <c r="D78" s="32"/>
      <c r="E78" s="30"/>
      <c r="F78" s="30"/>
      <c r="G78" s="30"/>
      <c r="H78" s="33"/>
      <c r="I78" s="30"/>
    </row>
    <row r="79" spans="2:9" ht="15.75" x14ac:dyDescent="0.25">
      <c r="B79" s="215" t="s">
        <v>73</v>
      </c>
      <c r="C79" s="215"/>
      <c r="D79" s="215"/>
      <c r="E79" s="215"/>
      <c r="F79" s="215"/>
      <c r="G79" s="215"/>
      <c r="H79" s="215"/>
      <c r="I79" s="215"/>
    </row>
    <row r="80" spans="2:9" ht="15.75" x14ac:dyDescent="0.25">
      <c r="B80" s="51"/>
      <c r="C80" s="51"/>
      <c r="D80" s="51"/>
      <c r="E80" s="51"/>
      <c r="F80" s="51"/>
      <c r="G80" s="51"/>
      <c r="H80" s="51"/>
      <c r="I80" s="51"/>
    </row>
    <row r="81" spans="2:19" ht="15.75" x14ac:dyDescent="0.25">
      <c r="B81" s="41"/>
      <c r="C81" s="41"/>
      <c r="D81" s="41"/>
      <c r="E81" s="189" t="str">
        <f>E30</f>
        <v>.00</v>
      </c>
      <c r="F81" s="189"/>
      <c r="G81" s="189"/>
      <c r="H81" s="41"/>
      <c r="I81" s="41"/>
      <c r="S81" s="26" t="s">
        <v>74</v>
      </c>
    </row>
    <row r="82" spans="2:19" ht="15.75" x14ac:dyDescent="0.25">
      <c r="B82" s="41"/>
      <c r="C82" s="41"/>
      <c r="D82" s="41"/>
      <c r="E82" s="41"/>
      <c r="F82" s="41"/>
      <c r="G82" s="41"/>
      <c r="H82" s="41"/>
      <c r="I82" s="41"/>
      <c r="S82" s="26" t="s">
        <v>75</v>
      </c>
    </row>
    <row r="83" spans="2:19" ht="15.75" x14ac:dyDescent="0.25">
      <c r="B83" s="194" t="s">
        <v>48</v>
      </c>
      <c r="C83" s="194"/>
      <c r="D83" s="194"/>
      <c r="E83" s="30"/>
      <c r="F83" s="30"/>
      <c r="G83" s="30"/>
      <c r="H83" s="216" t="s">
        <v>49</v>
      </c>
      <c r="I83" s="216"/>
      <c r="S83" s="26" t="str">
        <f>"اکاؤنٹ نمبر"&amp;B63</f>
        <v>اکاؤنٹ نمبر0</v>
      </c>
    </row>
    <row r="84" spans="2:19" ht="15.75" x14ac:dyDescent="0.25">
      <c r="B84" s="191" t="s">
        <v>76</v>
      </c>
      <c r="C84" s="191"/>
      <c r="D84" s="191"/>
      <c r="E84" s="30"/>
      <c r="F84" s="30"/>
      <c r="G84" s="30"/>
      <c r="I84" s="52" t="s">
        <v>77</v>
      </c>
      <c r="S84" s="26" t="s">
        <v>78</v>
      </c>
    </row>
    <row r="85" spans="2:19" ht="15.75" x14ac:dyDescent="0.25">
      <c r="B85" s="42"/>
      <c r="C85" s="31"/>
      <c r="D85" s="32"/>
      <c r="E85" s="30"/>
      <c r="F85" s="30"/>
      <c r="G85" s="30"/>
      <c r="H85" s="42"/>
      <c r="S85" s="26" t="str">
        <f>E30</f>
        <v>.00</v>
      </c>
    </row>
    <row r="86" spans="2:19" ht="15.75" x14ac:dyDescent="0.25">
      <c r="B86" s="42"/>
      <c r="C86" s="31"/>
      <c r="D86" s="32"/>
      <c r="E86" s="30"/>
      <c r="F86" s="30"/>
      <c r="G86" s="30"/>
      <c r="H86" s="42"/>
      <c r="I86" s="31"/>
      <c r="S86" s="50" t="s">
        <v>79</v>
      </c>
    </row>
    <row r="87" spans="2:19" ht="15.75" x14ac:dyDescent="0.25">
      <c r="B87" s="190" t="s">
        <v>49</v>
      </c>
      <c r="C87" s="190"/>
      <c r="D87" s="190"/>
      <c r="E87" s="190"/>
      <c r="F87" s="190"/>
      <c r="G87" s="190"/>
      <c r="H87" s="190"/>
      <c r="I87" s="190"/>
    </row>
    <row r="88" spans="2:19" ht="15.75" x14ac:dyDescent="0.25">
      <c r="B88" s="191" t="s">
        <v>55</v>
      </c>
      <c r="C88" s="191"/>
      <c r="D88" s="191"/>
      <c r="E88" s="191"/>
      <c r="F88" s="191"/>
      <c r="G88" s="191"/>
      <c r="H88" s="191"/>
      <c r="I88" s="191"/>
    </row>
    <row r="89" spans="2:19" ht="15" customHeight="1" x14ac:dyDescent="0.25">
      <c r="C89" s="53"/>
      <c r="D89" s="53"/>
      <c r="E89" s="53"/>
      <c r="F89" s="53"/>
      <c r="G89" s="53"/>
      <c r="H89" s="53"/>
      <c r="I89" s="53"/>
      <c r="R89" s="26" t="str">
        <f>S81&amp;S82&amp;S83&amp;" "&amp;S84&amp;" "&amp;S85&amp;" "&amp;S86</f>
        <v>مجھے مندرجہ بالا قیمت قبول ہے.براہ مہربانی میرےاکاؤنٹ نمبر0 میں .00 کریڈٹ کر دیں۔</v>
      </c>
    </row>
    <row r="90" spans="2:19" ht="15" customHeight="1" x14ac:dyDescent="0.25">
      <c r="B90" s="217" t="str">
        <f>R89</f>
        <v>مجھے مندرجہ بالا قیمت قبول ہے.براہ مہربانی میرےاکاؤنٹ نمبر0 میں .00 کریڈٹ کر دیں۔</v>
      </c>
      <c r="C90" s="217"/>
      <c r="D90" s="217"/>
      <c r="E90" s="217"/>
      <c r="F90" s="217"/>
      <c r="G90" s="217"/>
      <c r="H90" s="217"/>
      <c r="I90" s="217"/>
    </row>
    <row r="91" spans="2:19" ht="15.75" x14ac:dyDescent="0.25">
      <c r="B91" s="54"/>
      <c r="C91" s="54"/>
      <c r="D91" s="54"/>
      <c r="E91" s="54"/>
      <c r="F91" s="54"/>
      <c r="G91" s="54"/>
      <c r="H91" s="54"/>
      <c r="I91" s="54"/>
    </row>
    <row r="92" spans="2:19" ht="15.75" x14ac:dyDescent="0.25">
      <c r="B92" s="34" t="s">
        <v>45</v>
      </c>
      <c r="C92" s="45"/>
      <c r="D92" s="43"/>
      <c r="E92" s="24"/>
      <c r="H92" s="44"/>
    </row>
    <row r="93" spans="2:19" ht="15.75" x14ac:dyDescent="0.25">
      <c r="B93" s="35" t="s">
        <v>71</v>
      </c>
      <c r="C93" s="45"/>
      <c r="D93" s="43"/>
      <c r="E93" s="24"/>
      <c r="F93" s="55"/>
      <c r="G93" s="55"/>
      <c r="H93" s="55"/>
      <c r="I93" s="55"/>
    </row>
    <row r="94" spans="2:19" ht="16.5" x14ac:dyDescent="0.25">
      <c r="C94" s="50" t="s">
        <v>72</v>
      </c>
      <c r="D94" s="43"/>
      <c r="E94" s="24"/>
      <c r="G94" s="186" t="s">
        <v>52</v>
      </c>
      <c r="H94" s="186"/>
      <c r="I94" s="186"/>
      <c r="J94" s="46" t="str">
        <f>J41</f>
        <v>This transaction should be on 00 Jan 1900, Otherwise recalculate.</v>
      </c>
    </row>
    <row r="95" spans="2:19" ht="15.75" x14ac:dyDescent="0.25">
      <c r="C95" s="45"/>
      <c r="D95" s="43"/>
      <c r="E95" s="24"/>
      <c r="F95" s="24"/>
      <c r="G95" s="24"/>
      <c r="H95" s="24"/>
    </row>
    <row r="96" spans="2:19" ht="15.75" x14ac:dyDescent="0.25">
      <c r="B96" s="34"/>
      <c r="C96" s="45"/>
      <c r="D96" s="43"/>
      <c r="E96" s="24"/>
      <c r="G96" s="24"/>
      <c r="H96" s="24"/>
      <c r="I96" s="47"/>
    </row>
    <row r="97" spans="2:9" ht="15.75" x14ac:dyDescent="0.25">
      <c r="B97" s="194" t="s">
        <v>53</v>
      </c>
      <c r="C97" s="194"/>
      <c r="D97" s="194"/>
      <c r="E97" s="194"/>
      <c r="F97" s="194"/>
      <c r="G97" s="194"/>
      <c r="H97" s="194"/>
      <c r="I97" s="194"/>
    </row>
    <row r="98" spans="2:9" ht="15.75" x14ac:dyDescent="0.25">
      <c r="B98" s="195" t="s">
        <v>80</v>
      </c>
      <c r="C98" s="195"/>
      <c r="D98" s="195"/>
      <c r="E98" s="195"/>
      <c r="F98" s="195"/>
      <c r="G98" s="195"/>
      <c r="H98" s="195"/>
      <c r="I98" s="195"/>
    </row>
    <row r="190" spans="1:1" x14ac:dyDescent="0.25">
      <c r="A190" s="26" t="e">
        <f>IF(LEFT(#REF!,1)="Y",#REF!,"")</f>
        <v>#REF!</v>
      </c>
    </row>
    <row r="191" spans="1:1" x14ac:dyDescent="0.25">
      <c r="A191" s="26" t="e">
        <f>IF(LEFT(#REF!,1)="Y",#REF!,"")</f>
        <v>#REF!</v>
      </c>
    </row>
    <row r="192" spans="1:1" x14ac:dyDescent="0.25">
      <c r="A192" s="26" t="e">
        <f>IF(LEFT(#REF!,1)="Y",#REF!,"")</f>
        <v>#REF!</v>
      </c>
    </row>
    <row r="193" spans="1:1" x14ac:dyDescent="0.25">
      <c r="A193" s="26" t="e">
        <f>IF(LEFT(#REF!,1)="Y",#REF!,"")</f>
        <v>#REF!</v>
      </c>
    </row>
    <row r="194" spans="1:1" x14ac:dyDescent="0.25">
      <c r="A194" s="26" t="e">
        <f>IF(LEFT(#REF!,1)="Y",#REF!,"")</f>
        <v>#REF!</v>
      </c>
    </row>
    <row r="195" spans="1:1" x14ac:dyDescent="0.25">
      <c r="A195" s="26" t="e">
        <f>IF(LEFT(#REF!,1)="Y",#REF!,"")</f>
        <v>#REF!</v>
      </c>
    </row>
    <row r="196" spans="1:1" x14ac:dyDescent="0.25">
      <c r="A196" s="26" t="e">
        <f>IF(LEFT(#REF!,1)="Y",#REF!,"")</f>
        <v>#REF!</v>
      </c>
    </row>
    <row r="197" spans="1:1" x14ac:dyDescent="0.25">
      <c r="A197" s="26" t="e">
        <f>IF(LEFT(#REF!,1)="Y",#REF!,"")</f>
        <v>#REF!</v>
      </c>
    </row>
    <row r="198" spans="1:1" x14ac:dyDescent="0.25">
      <c r="A198" s="26" t="e">
        <f>IF(LEFT(#REF!,1)="Y",#REF!,"")</f>
        <v>#REF!</v>
      </c>
    </row>
    <row r="199" spans="1:1" x14ac:dyDescent="0.25">
      <c r="A199" s="26" t="e">
        <f>IF(LEFT(#REF!,1)="Y",#REF!,"")</f>
        <v>#REF!</v>
      </c>
    </row>
    <row r="200" spans="1:1" x14ac:dyDescent="0.25">
      <c r="A200" s="26" t="e">
        <f>IF(LEFT(#REF!,1)="Y",#REF!,"")</f>
        <v>#REF!</v>
      </c>
    </row>
    <row r="201" spans="1:1" x14ac:dyDescent="0.25">
      <c r="A201" s="26" t="e">
        <f>IF(LEFT(#REF!,1)="Y",#REF!,"")</f>
        <v>#REF!</v>
      </c>
    </row>
    <row r="202" spans="1:1" x14ac:dyDescent="0.25">
      <c r="A202" s="26" t="e">
        <f>IF(LEFT(#REF!,1)="Y",#REF!,"")</f>
        <v>#REF!</v>
      </c>
    </row>
    <row r="203" spans="1:1" x14ac:dyDescent="0.25">
      <c r="A203" s="26" t="e">
        <f>IF(LEFT(#REF!,1)="Y",#REF!,"")</f>
        <v>#REF!</v>
      </c>
    </row>
    <row r="204" spans="1:1" x14ac:dyDescent="0.25">
      <c r="A204" s="26" t="e">
        <f>IF(LEFT(#REF!,1)="Y",#REF!,"")</f>
        <v>#REF!</v>
      </c>
    </row>
  </sheetData>
  <sheetProtection algorithmName="SHA-512" hashValue="7yNCV3DkRBeJAFN547C0W/UCJz53g7HKnZdczuRiyuOkaFqj61n+SVmSKe3ACOxa41TSpMOuUkF91M5PtBqOcQ==" saltValue="DPkPrfJ1fiATXKUcGECPfg==" spinCount="100000" sheet="1" objects="1" scenarios="1"/>
  <mergeCells count="61">
    <mergeCell ref="B98:I98"/>
    <mergeCell ref="B72:I74"/>
    <mergeCell ref="B79:I79"/>
    <mergeCell ref="E81:G81"/>
    <mergeCell ref="B83:D83"/>
    <mergeCell ref="H83:I83"/>
    <mergeCell ref="B84:D84"/>
    <mergeCell ref="B87:I87"/>
    <mergeCell ref="B88:I88"/>
    <mergeCell ref="B90:I90"/>
    <mergeCell ref="G94:I94"/>
    <mergeCell ref="B97:I97"/>
    <mergeCell ref="B68:F68"/>
    <mergeCell ref="G68:I68"/>
    <mergeCell ref="B69:F69"/>
    <mergeCell ref="G69:I69"/>
    <mergeCell ref="B70:F70"/>
    <mergeCell ref="G70:I70"/>
    <mergeCell ref="B65:F65"/>
    <mergeCell ref="G65:I65"/>
    <mergeCell ref="B66:F66"/>
    <mergeCell ref="G66:I66"/>
    <mergeCell ref="B67:F67"/>
    <mergeCell ref="G67:I67"/>
    <mergeCell ref="B62:F62"/>
    <mergeCell ref="G62:I62"/>
    <mergeCell ref="B63:F63"/>
    <mergeCell ref="G63:I63"/>
    <mergeCell ref="B64:F64"/>
    <mergeCell ref="G64:I64"/>
    <mergeCell ref="B60:I60"/>
    <mergeCell ref="B22:I22"/>
    <mergeCell ref="B29:I29"/>
    <mergeCell ref="E30:G30"/>
    <mergeCell ref="B36:I36"/>
    <mergeCell ref="B37:I37"/>
    <mergeCell ref="B38:I38"/>
    <mergeCell ref="H41:I41"/>
    <mergeCell ref="B45:I45"/>
    <mergeCell ref="B46:I46"/>
    <mergeCell ref="B50:D50"/>
    <mergeCell ref="B56:I56"/>
    <mergeCell ref="B18:D18"/>
    <mergeCell ref="E18:I18"/>
    <mergeCell ref="B19:D19"/>
    <mergeCell ref="E19:I19"/>
    <mergeCell ref="B20:D20"/>
    <mergeCell ref="E20:I20"/>
    <mergeCell ref="B15:D15"/>
    <mergeCell ref="E15:I15"/>
    <mergeCell ref="B16:D16"/>
    <mergeCell ref="E16:I16"/>
    <mergeCell ref="B17:D17"/>
    <mergeCell ref="E17:I17"/>
    <mergeCell ref="B14:D14"/>
    <mergeCell ref="E14:I14"/>
    <mergeCell ref="B6:I6"/>
    <mergeCell ref="B12:D12"/>
    <mergeCell ref="E12:I12"/>
    <mergeCell ref="B13:D13"/>
    <mergeCell ref="E13:I13"/>
  </mergeCells>
  <printOptions horizontalCentered="1"/>
  <pageMargins left="1.1023622047244095" right="0.39370078740157483" top="0.51181102362204722" bottom="0.35433070866141736" header="0.31496062992125984" footer="0.23622047244094491"/>
  <pageSetup scale="85" fitToWidth="2" fitToHeight="2" orientation="portrait" r:id="rId1"/>
  <rowBreaks count="1" manualBreakCount="1">
    <brk id="4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4"/>
  <sheetViews>
    <sheetView topLeftCell="A17" workbookViewId="0">
      <selection activeCell="B33" sqref="B33"/>
    </sheetView>
  </sheetViews>
  <sheetFormatPr defaultColWidth="20.7109375" defaultRowHeight="15" x14ac:dyDescent="0.25"/>
  <cols>
    <col min="1" max="1" width="13.5703125" customWidth="1"/>
    <col min="2" max="2" width="11" customWidth="1"/>
    <col min="3" max="7" width="14" customWidth="1"/>
    <col min="10" max="10" width="3.85546875" bestFit="1" customWidth="1"/>
    <col min="11" max="11" width="11.5703125" bestFit="1" customWidth="1"/>
    <col min="12" max="12" width="4.5703125" bestFit="1" customWidth="1"/>
    <col min="13" max="13" width="4.140625" bestFit="1" customWidth="1"/>
    <col min="14" max="14" width="8" bestFit="1" customWidth="1"/>
    <col min="15" max="15" width="4" bestFit="1" customWidth="1"/>
    <col min="16" max="16" width="3.42578125" bestFit="1" customWidth="1"/>
    <col min="17" max="17" width="4.42578125" bestFit="1" customWidth="1"/>
    <col min="18" max="18" width="4.28515625" bestFit="1" customWidth="1"/>
    <col min="19" max="19" width="4" bestFit="1" customWidth="1"/>
    <col min="20" max="20" width="4.5703125" bestFit="1" customWidth="1"/>
    <col min="21" max="21" width="4.28515625" bestFit="1" customWidth="1"/>
  </cols>
  <sheetData>
    <row r="1" spans="1:7" s="19" customFormat="1" ht="30" x14ac:dyDescent="0.25">
      <c r="A1" s="85" t="s">
        <v>22</v>
      </c>
      <c r="B1" s="86" t="s">
        <v>21</v>
      </c>
      <c r="C1" s="87" t="s">
        <v>15</v>
      </c>
      <c r="D1" s="87" t="s">
        <v>16</v>
      </c>
      <c r="E1" s="87" t="s">
        <v>17</v>
      </c>
      <c r="F1" s="87" t="s">
        <v>18</v>
      </c>
      <c r="G1" s="88" t="s">
        <v>19</v>
      </c>
    </row>
    <row r="2" spans="1:7" s="19" customFormat="1" x14ac:dyDescent="0.25">
      <c r="A2" s="89">
        <v>43678</v>
      </c>
      <c r="B2" s="90">
        <v>0.1</v>
      </c>
      <c r="C2" s="90">
        <v>0.105</v>
      </c>
      <c r="D2" s="90">
        <v>0.11</v>
      </c>
      <c r="E2" s="90">
        <v>0.115</v>
      </c>
      <c r="F2" s="90">
        <v>0.12</v>
      </c>
      <c r="G2" s="91">
        <v>0.125</v>
      </c>
    </row>
    <row r="3" spans="1:7" s="19" customFormat="1" x14ac:dyDescent="0.25">
      <c r="A3" s="92">
        <v>43709</v>
      </c>
      <c r="B3" s="93">
        <v>0.1</v>
      </c>
      <c r="C3" s="93">
        <v>0.105</v>
      </c>
      <c r="D3" s="93">
        <v>0.11</v>
      </c>
      <c r="E3" s="93">
        <v>0.115</v>
      </c>
      <c r="F3" s="93">
        <v>0.12</v>
      </c>
      <c r="G3" s="94">
        <v>0.125</v>
      </c>
    </row>
    <row r="4" spans="1:7" s="19" customFormat="1" x14ac:dyDescent="0.25">
      <c r="A4" s="89">
        <v>43739</v>
      </c>
      <c r="B4" s="90">
        <v>0.10009999999999999</v>
      </c>
      <c r="C4" s="90">
        <v>0.1051</v>
      </c>
      <c r="D4" s="90">
        <v>0.1101</v>
      </c>
      <c r="E4" s="90">
        <v>0.11509999999999999</v>
      </c>
      <c r="F4" s="90">
        <v>0.1201</v>
      </c>
      <c r="G4" s="91">
        <v>0.12509999999999999</v>
      </c>
    </row>
    <row r="5" spans="1:7" s="19" customFormat="1" x14ac:dyDescent="0.25">
      <c r="A5" s="92">
        <v>43770</v>
      </c>
      <c r="B5" s="93">
        <v>0.10100000000000001</v>
      </c>
      <c r="C5" s="93">
        <v>0.1061</v>
      </c>
      <c r="D5" s="93">
        <v>0.1111</v>
      </c>
      <c r="E5" s="93">
        <v>0.1162</v>
      </c>
      <c r="F5" s="93">
        <v>0.1212</v>
      </c>
      <c r="G5" s="94">
        <v>0.1263</v>
      </c>
    </row>
    <row r="6" spans="1:7" s="19" customFormat="1" x14ac:dyDescent="0.25">
      <c r="A6" s="89">
        <v>43800</v>
      </c>
      <c r="B6" s="90">
        <v>0.1</v>
      </c>
      <c r="C6" s="90">
        <v>0.105</v>
      </c>
      <c r="D6" s="90">
        <v>0.11</v>
      </c>
      <c r="E6" s="90">
        <v>0.115</v>
      </c>
      <c r="F6" s="90">
        <v>0.12</v>
      </c>
      <c r="G6" s="91">
        <v>0.125</v>
      </c>
    </row>
    <row r="7" spans="1:7" s="19" customFormat="1" x14ac:dyDescent="0.25">
      <c r="A7" s="95">
        <v>43831</v>
      </c>
      <c r="B7" s="96">
        <v>0.1</v>
      </c>
      <c r="C7" s="96">
        <v>0.105</v>
      </c>
      <c r="D7" s="96">
        <v>0.11</v>
      </c>
      <c r="E7" s="96">
        <v>0.115</v>
      </c>
      <c r="F7" s="96">
        <v>0.12</v>
      </c>
      <c r="G7" s="97">
        <v>0.12509999999999999</v>
      </c>
    </row>
    <row r="8" spans="1:7" s="19" customFormat="1" x14ac:dyDescent="0.25">
      <c r="A8" s="98">
        <v>43862</v>
      </c>
      <c r="B8" s="99">
        <v>0.1013</v>
      </c>
      <c r="C8" s="99">
        <v>0.10639999999999999</v>
      </c>
      <c r="D8" s="99">
        <v>0.1115</v>
      </c>
      <c r="E8" s="99">
        <v>0.11650000000000001</v>
      </c>
      <c r="F8" s="99">
        <v>0.1216</v>
      </c>
      <c r="G8" s="100">
        <v>0.12670000000000001</v>
      </c>
    </row>
    <row r="9" spans="1:7" s="19" customFormat="1" x14ac:dyDescent="0.25">
      <c r="A9" s="95">
        <v>43891</v>
      </c>
      <c r="B9" s="96">
        <v>0.1</v>
      </c>
      <c r="C9" s="96">
        <v>0.105</v>
      </c>
      <c r="D9" s="96">
        <v>0.11</v>
      </c>
      <c r="E9" s="96">
        <v>0.115</v>
      </c>
      <c r="F9" s="96">
        <v>0.12</v>
      </c>
      <c r="G9" s="97">
        <v>0.125</v>
      </c>
    </row>
    <row r="10" spans="1:7" s="19" customFormat="1" x14ac:dyDescent="0.25">
      <c r="A10" s="98">
        <v>43922</v>
      </c>
      <c r="B10" s="99">
        <v>0.1</v>
      </c>
      <c r="C10" s="99">
        <v>0.105</v>
      </c>
      <c r="D10" s="99">
        <v>0.11</v>
      </c>
      <c r="E10" s="99">
        <v>0.115</v>
      </c>
      <c r="F10" s="99">
        <v>0.12</v>
      </c>
      <c r="G10" s="100">
        <v>0.125</v>
      </c>
    </row>
    <row r="11" spans="1:7" s="19" customFormat="1" x14ac:dyDescent="0.25">
      <c r="A11" s="95">
        <v>43952</v>
      </c>
      <c r="B11" s="96">
        <v>9.1999999999999998E-2</v>
      </c>
      <c r="C11" s="96">
        <v>9.6600000000000005E-2</v>
      </c>
      <c r="D11" s="96">
        <v>0.1012</v>
      </c>
      <c r="E11" s="96">
        <v>0.10580000000000001</v>
      </c>
      <c r="F11" s="96">
        <v>0.1104</v>
      </c>
      <c r="G11" s="97">
        <v>0.115</v>
      </c>
    </row>
    <row r="12" spans="1:7" s="19" customFormat="1" x14ac:dyDescent="0.25">
      <c r="A12" s="98">
        <v>43983</v>
      </c>
      <c r="B12" s="99">
        <v>0.09</v>
      </c>
      <c r="C12" s="99">
        <v>9.4500000000000001E-2</v>
      </c>
      <c r="D12" s="99">
        <v>9.9000000000000005E-2</v>
      </c>
      <c r="E12" s="99">
        <v>0.10349999999999999</v>
      </c>
      <c r="F12" s="99">
        <v>0.108</v>
      </c>
      <c r="G12" s="100">
        <v>0.1125</v>
      </c>
    </row>
    <row r="13" spans="1:7" s="19" customFormat="1" x14ac:dyDescent="0.25">
      <c r="A13" s="95">
        <v>44013</v>
      </c>
      <c r="B13" s="96">
        <v>6.3700000000000007E-2</v>
      </c>
      <c r="C13" s="96">
        <v>6.6900000000000001E-2</v>
      </c>
      <c r="D13" s="96">
        <v>7.0099999999999996E-2</v>
      </c>
      <c r="E13" s="96">
        <v>7.3300000000000004E-2</v>
      </c>
      <c r="F13" s="96">
        <v>7.6399999999999996E-2</v>
      </c>
      <c r="G13" s="97">
        <v>7.9600000000000004E-2</v>
      </c>
    </row>
    <row r="14" spans="1:7" s="19" customFormat="1" x14ac:dyDescent="0.25">
      <c r="A14" s="98">
        <v>44044</v>
      </c>
      <c r="B14" s="99">
        <v>6.2E-2</v>
      </c>
      <c r="C14" s="99">
        <v>6.5100000000000005E-2</v>
      </c>
      <c r="D14" s="99">
        <v>6.8199999999999997E-2</v>
      </c>
      <c r="E14" s="99">
        <v>7.1300000000000002E-2</v>
      </c>
      <c r="F14" s="99">
        <v>7.4399999999999994E-2</v>
      </c>
      <c r="G14" s="100">
        <v>7.7499999999999999E-2</v>
      </c>
    </row>
    <row r="15" spans="1:7" s="19" customFormat="1" x14ac:dyDescent="0.25">
      <c r="A15" s="95">
        <v>44075</v>
      </c>
      <c r="B15" s="96">
        <v>6.2399999999999997E-2</v>
      </c>
      <c r="C15" s="96">
        <v>6.5500000000000003E-2</v>
      </c>
      <c r="D15" s="96">
        <v>6.8599999999999994E-2</v>
      </c>
      <c r="E15" s="96">
        <v>7.17E-2</v>
      </c>
      <c r="F15" s="96">
        <v>7.4800000000000005E-2</v>
      </c>
      <c r="G15" s="97">
        <v>7.8E-2</v>
      </c>
    </row>
    <row r="16" spans="1:7" s="19" customFormat="1" x14ac:dyDescent="0.25">
      <c r="A16" s="98">
        <v>44105</v>
      </c>
      <c r="B16" s="99">
        <v>6.4500000000000002E-2</v>
      </c>
      <c r="C16" s="99">
        <v>6.5500000000000003E-2</v>
      </c>
      <c r="D16" s="99">
        <v>6.6500000000000004E-2</v>
      </c>
      <c r="E16" s="99">
        <v>6.7500000000000004E-2</v>
      </c>
      <c r="F16" s="99">
        <v>6.8500000000000005E-2</v>
      </c>
      <c r="G16" s="100">
        <v>6.9500000000000006E-2</v>
      </c>
    </row>
    <row r="17" spans="1:21" s="19" customFormat="1" x14ac:dyDescent="0.25">
      <c r="A17" s="95">
        <v>44136</v>
      </c>
      <c r="B17" s="96">
        <v>6.9000000000000006E-2</v>
      </c>
      <c r="C17" s="96">
        <v>7.0099999999999996E-2</v>
      </c>
      <c r="D17" s="96">
        <v>7.1199999999999999E-2</v>
      </c>
      <c r="E17" s="96">
        <v>7.22E-2</v>
      </c>
      <c r="F17" s="96">
        <v>7.3300000000000004E-2</v>
      </c>
      <c r="G17" s="97">
        <v>7.4399999999999994E-2</v>
      </c>
    </row>
    <row r="18" spans="1:21" s="19" customFormat="1" x14ac:dyDescent="0.25">
      <c r="A18" s="98">
        <v>44166</v>
      </c>
      <c r="B18" s="99">
        <v>6.9000000000000006E-2</v>
      </c>
      <c r="C18" s="99">
        <v>7.0099999999999996E-2</v>
      </c>
      <c r="D18" s="99">
        <v>7.1099999999999997E-2</v>
      </c>
      <c r="E18" s="99">
        <v>7.22E-2</v>
      </c>
      <c r="F18" s="99">
        <v>7.3300000000000004E-2</v>
      </c>
      <c r="G18" s="100">
        <v>7.4300000000000005E-2</v>
      </c>
    </row>
    <row r="19" spans="1:21" x14ac:dyDescent="0.25">
      <c r="A19" s="92">
        <v>44197</v>
      </c>
      <c r="B19" s="101">
        <v>6.9000000000000006E-2</v>
      </c>
      <c r="C19" s="101">
        <v>7.0099999999999996E-2</v>
      </c>
      <c r="D19" s="101">
        <v>7.1099999999999997E-2</v>
      </c>
      <c r="E19" s="101">
        <v>7.22E-2</v>
      </c>
      <c r="F19" s="101">
        <v>7.3300000000000004E-2</v>
      </c>
      <c r="G19" s="102">
        <v>7.4300000000000005E-2</v>
      </c>
    </row>
    <row r="20" spans="1:21" x14ac:dyDescent="0.25">
      <c r="A20" s="89">
        <v>44228</v>
      </c>
      <c r="B20" s="103">
        <v>6.9000000000000006E-2</v>
      </c>
      <c r="C20" s="103">
        <v>7.0099999999999996E-2</v>
      </c>
      <c r="D20" s="103">
        <v>7.1099999999999997E-2</v>
      </c>
      <c r="E20" s="103">
        <v>7.22E-2</v>
      </c>
      <c r="F20" s="103">
        <v>7.3300000000000004E-2</v>
      </c>
      <c r="G20" s="104">
        <v>7.4300000000000005E-2</v>
      </c>
      <c r="J20" s="17"/>
      <c r="K20" s="17"/>
      <c r="L20" s="17"/>
      <c r="M20" s="17"/>
      <c r="N20" s="17"/>
      <c r="O20" s="17"/>
      <c r="P20" s="17"/>
      <c r="Q20" s="17"/>
      <c r="R20" s="17"/>
      <c r="S20" s="17"/>
      <c r="T20" s="17"/>
      <c r="U20" s="17"/>
    </row>
    <row r="21" spans="1:21" x14ac:dyDescent="0.25">
      <c r="A21" s="92">
        <v>44256</v>
      </c>
      <c r="B21" s="101">
        <v>6.9599999999999995E-2</v>
      </c>
      <c r="C21" s="101">
        <v>7.0099999999999996E-2</v>
      </c>
      <c r="D21" s="101">
        <v>7.0599999999999996E-2</v>
      </c>
      <c r="E21" s="101">
        <v>7.1099999999999997E-2</v>
      </c>
      <c r="F21" s="101">
        <v>7.1599999999999997E-2</v>
      </c>
      <c r="G21" s="102">
        <v>7.2099999999999997E-2</v>
      </c>
    </row>
    <row r="22" spans="1:21" x14ac:dyDescent="0.25">
      <c r="A22" s="89">
        <v>44287</v>
      </c>
      <c r="B22" s="103">
        <v>6.9599999999999995E-2</v>
      </c>
      <c r="C22" s="103">
        <v>7.0099999999999996E-2</v>
      </c>
      <c r="D22" s="103">
        <v>7.0599999999999996E-2</v>
      </c>
      <c r="E22" s="103">
        <v>7.1099999999999997E-2</v>
      </c>
      <c r="F22" s="103">
        <v>7.1599999999999997E-2</v>
      </c>
      <c r="G22" s="104">
        <v>7.2099999999999997E-2</v>
      </c>
      <c r="I22" s="82"/>
      <c r="K22" s="82"/>
    </row>
    <row r="23" spans="1:21" x14ac:dyDescent="0.25">
      <c r="A23" s="92">
        <v>44317</v>
      </c>
      <c r="B23" s="101">
        <v>6.9599999999999995E-2</v>
      </c>
      <c r="C23" s="101">
        <v>7.0099999999999996E-2</v>
      </c>
      <c r="D23" s="101">
        <v>7.0599999999999996E-2</v>
      </c>
      <c r="E23" s="101">
        <v>7.1099999999999997E-2</v>
      </c>
      <c r="F23" s="101">
        <v>7.1599999999999997E-2</v>
      </c>
      <c r="G23" s="102">
        <v>7.2099999999999997E-2</v>
      </c>
      <c r="I23" s="83"/>
      <c r="K23" s="83"/>
    </row>
    <row r="24" spans="1:21" x14ac:dyDescent="0.25">
      <c r="A24" s="89">
        <v>44348</v>
      </c>
      <c r="B24" s="103">
        <v>6.9599999999999995E-2</v>
      </c>
      <c r="C24" s="103">
        <v>7.0099999999999996E-2</v>
      </c>
      <c r="D24" s="103">
        <v>7.0599999999999996E-2</v>
      </c>
      <c r="E24" s="103">
        <v>7.1099999999999997E-2</v>
      </c>
      <c r="F24" s="103">
        <v>7.1599999999999997E-2</v>
      </c>
      <c r="G24" s="104">
        <v>7.2099999999999997E-2</v>
      </c>
      <c r="I24" s="83"/>
      <c r="K24" s="83"/>
    </row>
    <row r="25" spans="1:21" x14ac:dyDescent="0.25">
      <c r="A25" s="92">
        <v>44378</v>
      </c>
      <c r="B25" s="101">
        <v>6.9599999999999995E-2</v>
      </c>
      <c r="C25" s="101">
        <v>7.0099999999999996E-2</v>
      </c>
      <c r="D25" s="101">
        <v>7.0599999999999996E-2</v>
      </c>
      <c r="E25" s="101">
        <v>7.1099999999999997E-2</v>
      </c>
      <c r="F25" s="101">
        <v>7.1599999999999997E-2</v>
      </c>
      <c r="G25" s="102">
        <v>7.2099999999999997E-2</v>
      </c>
      <c r="I25" s="83"/>
      <c r="K25" s="83"/>
      <c r="N25" s="83"/>
    </row>
    <row r="26" spans="1:21" x14ac:dyDescent="0.25">
      <c r="A26" s="89">
        <v>44409</v>
      </c>
      <c r="B26" s="103">
        <v>6.9599999999999995E-2</v>
      </c>
      <c r="C26" s="103">
        <v>7.0099999999999996E-2</v>
      </c>
      <c r="D26" s="103">
        <v>7.0599999999999996E-2</v>
      </c>
      <c r="E26" s="103">
        <v>7.1099999999999997E-2</v>
      </c>
      <c r="F26" s="103">
        <v>7.1599999999999997E-2</v>
      </c>
      <c r="G26" s="104">
        <v>7.2099999999999997E-2</v>
      </c>
    </row>
    <row r="27" spans="1:21" x14ac:dyDescent="0.25">
      <c r="A27" s="92">
        <v>44440</v>
      </c>
      <c r="B27" s="101">
        <v>6.9599999999999995E-2</v>
      </c>
      <c r="C27" s="101">
        <v>7.0099999999999996E-2</v>
      </c>
      <c r="D27" s="101">
        <v>7.0599999999999996E-2</v>
      </c>
      <c r="E27" s="101">
        <v>7.1099999999999997E-2</v>
      </c>
      <c r="F27" s="101">
        <v>7.1599999999999997E-2</v>
      </c>
      <c r="G27" s="102">
        <v>7.2099999999999997E-2</v>
      </c>
    </row>
    <row r="28" spans="1:21" x14ac:dyDescent="0.25">
      <c r="A28" s="89">
        <v>44470</v>
      </c>
      <c r="B28" s="103">
        <v>6.9599999999999995E-2</v>
      </c>
      <c r="C28" s="103">
        <v>7.0099999999999996E-2</v>
      </c>
      <c r="D28" s="103">
        <v>7.0599999999999996E-2</v>
      </c>
      <c r="E28" s="103">
        <v>7.1099999999999997E-2</v>
      </c>
      <c r="F28" s="103">
        <v>7.1599999999999997E-2</v>
      </c>
      <c r="G28" s="104">
        <v>7.2099999999999997E-2</v>
      </c>
    </row>
    <row r="29" spans="1:21" x14ac:dyDescent="0.25">
      <c r="A29" s="92">
        <v>44501</v>
      </c>
      <c r="B29" s="103">
        <v>6.9599999999999995E-2</v>
      </c>
      <c r="C29" s="103">
        <v>7.0099999999999996E-2</v>
      </c>
      <c r="D29" s="103">
        <v>7.0599999999999996E-2</v>
      </c>
      <c r="E29" s="103">
        <v>7.1099999999999997E-2</v>
      </c>
      <c r="F29" s="103">
        <v>7.1599999999999997E-2</v>
      </c>
      <c r="G29" s="104">
        <v>7.2099999999999997E-2</v>
      </c>
    </row>
    <row r="30" spans="1:21" x14ac:dyDescent="0.25">
      <c r="A30" s="89">
        <v>44531</v>
      </c>
      <c r="B30" s="147">
        <v>7.2099999999999997E-2</v>
      </c>
      <c r="C30" s="147">
        <v>7.2599999999999998E-2</v>
      </c>
      <c r="D30" s="147">
        <v>7.3099999999999998E-2</v>
      </c>
      <c r="E30" s="147">
        <v>7.3599999999999999E-2</v>
      </c>
      <c r="F30" s="147">
        <v>7.4099999999999999E-2</v>
      </c>
      <c r="G30" s="148">
        <v>7.4700000000000003E-2</v>
      </c>
    </row>
    <row r="31" spans="1:21" x14ac:dyDescent="0.25">
      <c r="A31" s="92">
        <v>44562</v>
      </c>
      <c r="B31" s="149">
        <v>8.3599999999999994E-2</v>
      </c>
      <c r="C31" s="149">
        <v>8.4199999999999997E-2</v>
      </c>
      <c r="D31" s="149">
        <v>8.48E-2</v>
      </c>
      <c r="E31" s="149">
        <v>8.5300000000000001E-2</v>
      </c>
      <c r="F31" s="149">
        <v>8.5900000000000004E-2</v>
      </c>
      <c r="G31" s="150">
        <v>8.6499999999999994E-2</v>
      </c>
    </row>
    <row r="32" spans="1:21" x14ac:dyDescent="0.25">
      <c r="A32" s="89">
        <v>44593</v>
      </c>
      <c r="B32" s="111">
        <v>7.9399999999999998E-2</v>
      </c>
      <c r="C32" s="111">
        <v>0.08</v>
      </c>
      <c r="D32" s="111">
        <v>8.0500000000000002E-2</v>
      </c>
      <c r="E32" s="111">
        <v>8.1100000000000005E-2</v>
      </c>
      <c r="F32" s="111">
        <v>8.1699999999999995E-2</v>
      </c>
      <c r="G32" s="112">
        <v>8.2199999999999995E-2</v>
      </c>
    </row>
    <row r="33" spans="1:7" x14ac:dyDescent="0.25">
      <c r="A33" s="92">
        <v>44621</v>
      </c>
      <c r="B33" s="113"/>
      <c r="C33" s="113"/>
      <c r="D33" s="113"/>
      <c r="E33" s="113"/>
      <c r="F33" s="113"/>
      <c r="G33" s="114"/>
    </row>
    <row r="34" spans="1:7" x14ac:dyDescent="0.25">
      <c r="A34" s="89">
        <v>44652</v>
      </c>
      <c r="B34" s="111"/>
      <c r="C34" s="111"/>
      <c r="D34" s="111"/>
      <c r="E34" s="111"/>
      <c r="F34" s="111"/>
      <c r="G34" s="112"/>
    </row>
    <row r="35" spans="1:7" x14ac:dyDescent="0.25">
      <c r="A35" s="92">
        <v>44682</v>
      </c>
      <c r="B35" s="113"/>
      <c r="C35" s="113"/>
      <c r="D35" s="113"/>
      <c r="E35" s="113"/>
      <c r="F35" s="113"/>
      <c r="G35" s="114"/>
    </row>
    <row r="36" spans="1:7" x14ac:dyDescent="0.25">
      <c r="A36" s="89">
        <v>44713</v>
      </c>
      <c r="B36" s="111"/>
      <c r="C36" s="111"/>
      <c r="D36" s="111"/>
      <c r="E36" s="111"/>
      <c r="F36" s="111"/>
      <c r="G36" s="112"/>
    </row>
    <row r="37" spans="1:7" x14ac:dyDescent="0.25">
      <c r="A37" s="92">
        <v>44743</v>
      </c>
      <c r="B37" s="113"/>
      <c r="C37" s="113"/>
      <c r="D37" s="113"/>
      <c r="E37" s="113"/>
      <c r="F37" s="113"/>
      <c r="G37" s="114"/>
    </row>
    <row r="38" spans="1:7" x14ac:dyDescent="0.25">
      <c r="A38" s="89">
        <v>44774</v>
      </c>
      <c r="B38" s="111"/>
      <c r="C38" s="111"/>
      <c r="D38" s="111"/>
      <c r="E38" s="111"/>
      <c r="F38" s="111"/>
      <c r="G38" s="112"/>
    </row>
    <row r="39" spans="1:7" x14ac:dyDescent="0.25">
      <c r="A39" s="92">
        <v>44805</v>
      </c>
      <c r="B39" s="113"/>
      <c r="C39" s="113"/>
      <c r="D39" s="113"/>
      <c r="E39" s="113"/>
      <c r="F39" s="113"/>
      <c r="G39" s="114"/>
    </row>
    <row r="40" spans="1:7" x14ac:dyDescent="0.25">
      <c r="A40" s="89">
        <v>44835</v>
      </c>
      <c r="B40" s="111"/>
      <c r="C40" s="111"/>
      <c r="D40" s="111"/>
      <c r="E40" s="111"/>
      <c r="F40" s="111"/>
      <c r="G40" s="112"/>
    </row>
    <row r="41" spans="1:7" x14ac:dyDescent="0.25">
      <c r="A41" s="92">
        <v>44866</v>
      </c>
      <c r="B41" s="113"/>
      <c r="C41" s="113"/>
      <c r="D41" s="113"/>
      <c r="E41" s="113"/>
      <c r="F41" s="113"/>
      <c r="G41" s="114"/>
    </row>
    <row r="42" spans="1:7" x14ac:dyDescent="0.25">
      <c r="A42" s="89">
        <v>44896</v>
      </c>
      <c r="B42" s="111"/>
      <c r="C42" s="111"/>
      <c r="D42" s="111"/>
      <c r="E42" s="111"/>
      <c r="F42" s="111"/>
      <c r="G42" s="112"/>
    </row>
    <row r="43" spans="1:7" x14ac:dyDescent="0.25">
      <c r="A43" s="92">
        <v>44927</v>
      </c>
      <c r="B43" s="113"/>
      <c r="C43" s="113"/>
      <c r="D43" s="113"/>
      <c r="E43" s="113"/>
      <c r="F43" s="113"/>
      <c r="G43" s="114"/>
    </row>
    <row r="44" spans="1:7" x14ac:dyDescent="0.25">
      <c r="A44" s="89">
        <v>44958</v>
      </c>
      <c r="B44" s="111"/>
      <c r="C44" s="111"/>
      <c r="D44" s="111"/>
      <c r="E44" s="111"/>
      <c r="F44" s="111"/>
      <c r="G44" s="112"/>
    </row>
    <row r="45" spans="1:7" x14ac:dyDescent="0.25">
      <c r="A45" s="92">
        <v>44986</v>
      </c>
      <c r="B45" s="113"/>
      <c r="C45" s="113"/>
      <c r="D45" s="113"/>
      <c r="E45" s="113"/>
      <c r="F45" s="113"/>
      <c r="G45" s="114"/>
    </row>
    <row r="46" spans="1:7" x14ac:dyDescent="0.25">
      <c r="A46" s="89">
        <v>45017</v>
      </c>
      <c r="B46" s="111"/>
      <c r="C46" s="111"/>
      <c r="D46" s="111"/>
      <c r="E46" s="111"/>
      <c r="F46" s="111"/>
      <c r="G46" s="112"/>
    </row>
    <row r="47" spans="1:7" x14ac:dyDescent="0.25">
      <c r="A47" s="92">
        <v>45047</v>
      </c>
      <c r="B47" s="113"/>
      <c r="C47" s="113"/>
      <c r="D47" s="113"/>
      <c r="E47" s="113"/>
      <c r="F47" s="113"/>
      <c r="G47" s="114"/>
    </row>
    <row r="48" spans="1:7" x14ac:dyDescent="0.25">
      <c r="A48" s="89">
        <v>45078</v>
      </c>
      <c r="B48" s="111"/>
      <c r="C48" s="111"/>
      <c r="D48" s="111"/>
      <c r="E48" s="111"/>
      <c r="F48" s="111"/>
      <c r="G48" s="112"/>
    </row>
    <row r="49" spans="1:7" x14ac:dyDescent="0.25">
      <c r="A49" s="92">
        <v>45108</v>
      </c>
      <c r="B49" s="113"/>
      <c r="C49" s="113"/>
      <c r="D49" s="113"/>
      <c r="E49" s="113"/>
      <c r="F49" s="113"/>
      <c r="G49" s="114"/>
    </row>
    <row r="50" spans="1:7" x14ac:dyDescent="0.25">
      <c r="A50" s="89">
        <v>45139</v>
      </c>
      <c r="B50" s="111"/>
      <c r="C50" s="111"/>
      <c r="D50" s="111"/>
      <c r="E50" s="111"/>
      <c r="F50" s="111"/>
      <c r="G50" s="112"/>
    </row>
    <row r="51" spans="1:7" x14ac:dyDescent="0.25">
      <c r="A51" s="92">
        <v>45170</v>
      </c>
      <c r="B51" s="113"/>
      <c r="C51" s="113"/>
      <c r="D51" s="113"/>
      <c r="E51" s="113"/>
      <c r="F51" s="113"/>
      <c r="G51" s="114"/>
    </row>
    <row r="52" spans="1:7" x14ac:dyDescent="0.25">
      <c r="A52" s="89">
        <v>45200</v>
      </c>
      <c r="B52" s="111"/>
      <c r="C52" s="111"/>
      <c r="D52" s="111"/>
      <c r="E52" s="111"/>
      <c r="F52" s="111"/>
      <c r="G52" s="112"/>
    </row>
    <row r="53" spans="1:7" x14ac:dyDescent="0.25">
      <c r="A53" s="92">
        <v>45231</v>
      </c>
      <c r="B53" s="113"/>
      <c r="C53" s="113"/>
      <c r="D53" s="113"/>
      <c r="E53" s="113"/>
      <c r="F53" s="113"/>
      <c r="G53" s="114"/>
    </row>
    <row r="54" spans="1:7" x14ac:dyDescent="0.25">
      <c r="A54" s="89">
        <v>45261</v>
      </c>
      <c r="B54" s="111"/>
      <c r="C54" s="111"/>
      <c r="D54" s="111"/>
      <c r="E54" s="111"/>
      <c r="F54" s="111"/>
      <c r="G54" s="112"/>
    </row>
  </sheetData>
  <sheetProtection algorithmName="SHA-512" hashValue="QiYzt4CEtET8Axk3SQXk7SFshqCp5EYay0jyLq33uapZDK6pp8GfRgdCwGPEVuunI+D7hBAlW2bh2u3YxyUbCw==" saltValue="mG26ZQVBMbjYxdCpTMS5Aw==" spinCount="100000" sheet="1" objects="1" scenarios="1"/>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Input</vt:lpstr>
      <vt:lpstr>Calculation sheet</vt:lpstr>
      <vt:lpstr>Application</vt:lpstr>
      <vt:lpstr>Rates</vt:lpstr>
      <vt:lpstr>Application!Print_Area</vt:lpstr>
      <vt:lpstr>Print2</vt:lpstr>
      <vt:lpstr>years_c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 Habib</dc:creator>
  <cp:lastModifiedBy>HJ Habib</cp:lastModifiedBy>
  <cp:lastPrinted>2022-02-16T06:28:28Z</cp:lastPrinted>
  <dcterms:created xsi:type="dcterms:W3CDTF">2021-11-23T07:47:18Z</dcterms:created>
  <dcterms:modified xsi:type="dcterms:W3CDTF">2022-03-11T11:30:14Z</dcterms:modified>
</cp:coreProperties>
</file>